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450" windowHeight="6570" activeTab="0"/>
  </bookViews>
  <sheets>
    <sheet name="data" sheetId="1" r:id="rId1"/>
  </sheets>
  <definedNames>
    <definedName name="BLSk">'data'!$H$8</definedName>
    <definedName name="BLStry">'data'!$L$2:$L$65536</definedName>
    <definedName name="BLStryk">'data'!$N$2:$N$65536</definedName>
    <definedName name="delta">'data'!$J$2</definedName>
    <definedName name="DVID">'data'!#REF!</definedName>
    <definedName name="K">'data'!$H$3</definedName>
    <definedName name="Khat">'data'!$H$2</definedName>
    <definedName name="Ksd">'data'!$H$4</definedName>
    <definedName name="Ktry">'data'!$K$2:$K$65536</definedName>
    <definedName name="OBJ">'data'!$H$9</definedName>
    <definedName name="Obs">'data'!$B$2:$B$4</definedName>
    <definedName name="OLS">'data'!$H$7</definedName>
    <definedName name="OLSj">'data'!$E$2:$E$4</definedName>
    <definedName name="OLStryk">'data'!$M$2:$M$65536</definedName>
    <definedName name="OLStryk1">'data'!$O$2:$O$65536</definedName>
    <definedName name="OLStryk2">'data'!$P$2:$P$65536</definedName>
    <definedName name="OLStryk3">'data'!$Q$2:$Q$65536</definedName>
    <definedName name="RUVsd">'data'!$H$5</definedName>
    <definedName name="solver_adj" localSheetId="0" hidden="1">'data'!$H$2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'data'!$H$9</definedName>
    <definedName name="solver_pre" localSheetId="0" hidden="1">0.000000000001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0.01</definedName>
    <definedName name="solver_typ" localSheetId="0" hidden="1">2</definedName>
    <definedName name="solver_val" localSheetId="0" hidden="1">0</definedName>
    <definedName name="Time">'data'!$A$2:$A$4</definedName>
    <definedName name="Yhat">'data'!$C$2:$C$4</definedName>
  </definedNames>
  <calcPr fullCalcOnLoad="1"/>
</workbook>
</file>

<file path=xl/sharedStrings.xml><?xml version="1.0" encoding="utf-8"?>
<sst xmlns="http://schemas.openxmlformats.org/spreadsheetml/2006/main" count="21" uniqueCount="19">
  <si>
    <t>Time</t>
  </si>
  <si>
    <t>Obs</t>
  </si>
  <si>
    <t>Khat</t>
  </si>
  <si>
    <t>Yhat</t>
  </si>
  <si>
    <t>RUVsd</t>
  </si>
  <si>
    <t>Ksd</t>
  </si>
  <si>
    <t>K</t>
  </si>
  <si>
    <t>OLS</t>
  </si>
  <si>
    <t>BLSk</t>
  </si>
  <si>
    <t>OLSj</t>
  </si>
  <si>
    <t>Parameter</t>
  </si>
  <si>
    <t>Value</t>
  </si>
  <si>
    <t>Ktry</t>
  </si>
  <si>
    <t>delta</t>
  </si>
  <si>
    <t>OLSk</t>
  </si>
  <si>
    <t>OLS1</t>
  </si>
  <si>
    <t>OLS2</t>
  </si>
  <si>
    <t>OLS3</t>
  </si>
  <si>
    <t>OBJ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</si>
</sst>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10.25"/>
      <name val="Arial"/>
      <family val="0"/>
    </font>
    <font>
      <b/>
      <sz val="10.25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OBJ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data!$K$2:$K$201</c:f>
              <c:numCache/>
            </c:numRef>
          </c:xVal>
          <c:yVal>
            <c:numRef>
              <c:f>data!$L$2:$L$201</c:f>
              <c:numCache/>
            </c:numRef>
          </c:yVal>
          <c:smooth val="0"/>
        </c:ser>
        <c:axId val="61445361"/>
        <c:axId val="16137338"/>
      </c:scatterChart>
      <c:valAx>
        <c:axId val="61445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Ktry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137338"/>
        <c:crosses val="autoZero"/>
        <c:crossBetween val="midCat"/>
        <c:dispUnits/>
      </c:valAx>
      <c:valAx>
        <c:axId val="16137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OBJ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4453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OBJ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data!$K$2:$K$201</c:f>
              <c:numCache/>
            </c:numRef>
          </c:xVal>
          <c:yVal>
            <c:numRef>
              <c:f>data!$L$2:$L$201</c:f>
              <c:numCache/>
            </c:numRef>
          </c:yVal>
          <c:smooth val="0"/>
        </c:ser>
        <c:axId val="11018315"/>
        <c:axId val="32055972"/>
      </c:scatterChart>
      <c:valAx>
        <c:axId val="11018315"/>
        <c:scaling>
          <c:orientation val="minMax"/>
          <c:max val="11"/>
          <c:min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Ktry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055972"/>
        <c:crosses val="autoZero"/>
        <c:crossBetween val="midCat"/>
        <c:dispUnits/>
      </c:valAx>
      <c:valAx>
        <c:axId val="32055972"/>
        <c:scaling>
          <c:orientation val="minMax"/>
          <c:max val="448.7"/>
          <c:min val="44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OBJ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0183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tx>
            <c:strRef>
              <c:f>data!$L$1</c:f>
              <c:strCache>
                <c:ptCount val="1"/>
                <c:pt idx="0">
                  <c:v>OBJ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data!$K$2:$K$201</c:f>
              <c:numCache/>
            </c:numRef>
          </c:xVal>
          <c:yVal>
            <c:numRef>
              <c:f>data!$L$2:$L$201</c:f>
              <c:numCache/>
            </c:numRef>
          </c:yVal>
          <c:smooth val="0"/>
        </c:ser>
        <c:ser>
          <c:idx val="0"/>
          <c:order val="1"/>
          <c:tx>
            <c:strRef>
              <c:f>data!$M$1</c:f>
              <c:strCache>
                <c:ptCount val="1"/>
                <c:pt idx="0">
                  <c:v>OLSk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data!$K$2:$K$201</c:f>
              <c:numCache/>
            </c:numRef>
          </c:xVal>
          <c:yVal>
            <c:numRef>
              <c:f>data!$M$2:$M$201</c:f>
              <c:numCache/>
            </c:numRef>
          </c:yVal>
          <c:smooth val="0"/>
        </c:ser>
        <c:axId val="20068293"/>
        <c:axId val="46396910"/>
      </c:scatterChart>
      <c:scatterChart>
        <c:scatterStyle val="lineMarker"/>
        <c:varyColors val="0"/>
        <c:ser>
          <c:idx val="1"/>
          <c:order val="2"/>
          <c:tx>
            <c:strRef>
              <c:f>data!$N$1</c:f>
              <c:strCache>
                <c:ptCount val="1"/>
                <c:pt idx="0">
                  <c:v>BLSk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data!$K$2:$K$201</c:f>
              <c:numCache/>
            </c:numRef>
          </c:xVal>
          <c:yVal>
            <c:numRef>
              <c:f>data!$N$2:$N$201</c:f>
              <c:numCache/>
            </c:numRef>
          </c:yVal>
          <c:smooth val="0"/>
        </c:ser>
        <c:axId val="14919007"/>
        <c:axId val="53336"/>
      </c:scatterChart>
      <c:valAx>
        <c:axId val="20068293"/>
        <c:scaling>
          <c:orientation val="minMax"/>
          <c:max val="11"/>
          <c:min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396910"/>
        <c:crosses val="autoZero"/>
        <c:crossBetween val="midCat"/>
        <c:dispUnits/>
      </c:valAx>
      <c:valAx>
        <c:axId val="46396910"/>
        <c:scaling>
          <c:orientation val="minMax"/>
          <c:max val="448.5"/>
          <c:min val="447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OLSk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068293"/>
        <c:crosses val="autoZero"/>
        <c:crossBetween val="midCat"/>
        <c:dispUnits/>
      </c:valAx>
      <c:valAx>
        <c:axId val="14919007"/>
        <c:scaling>
          <c:orientation val="minMax"/>
        </c:scaling>
        <c:axPos val="b"/>
        <c:delete val="1"/>
        <c:majorTickMark val="in"/>
        <c:minorTickMark val="none"/>
        <c:tickLblPos val="nextTo"/>
        <c:crossAx val="53336"/>
        <c:crosses val="max"/>
        <c:crossBetween val="midCat"/>
        <c:dispUnits/>
      </c:valAx>
      <c:valAx>
        <c:axId val="5333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BLSk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91900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tx>
            <c:strRef>
              <c:f>data!$L$1</c:f>
              <c:strCache>
                <c:ptCount val="1"/>
                <c:pt idx="0">
                  <c:v>OBJ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data!$K$2:$K$201</c:f>
              <c:numCache/>
            </c:numRef>
          </c:xVal>
          <c:yVal>
            <c:numRef>
              <c:f>data!$L$2:$L$201</c:f>
              <c:numCache/>
            </c:numRef>
          </c:yVal>
          <c:smooth val="0"/>
        </c:ser>
        <c:ser>
          <c:idx val="0"/>
          <c:order val="1"/>
          <c:tx>
            <c:strRef>
              <c:f>data!$M$1</c:f>
              <c:strCache>
                <c:ptCount val="1"/>
                <c:pt idx="0">
                  <c:v>OLSk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data!$K$2:$K$201</c:f>
              <c:numCache/>
            </c:numRef>
          </c:xVal>
          <c:yVal>
            <c:numRef>
              <c:f>data!$M$2:$M$201</c:f>
              <c:numCache/>
            </c:numRef>
          </c:yVal>
          <c:smooth val="0"/>
        </c:ser>
        <c:axId val="480025"/>
        <c:axId val="4320226"/>
      </c:scatterChart>
      <c:scatterChart>
        <c:scatterStyle val="lineMarker"/>
        <c:varyColors val="0"/>
        <c:ser>
          <c:idx val="1"/>
          <c:order val="2"/>
          <c:tx>
            <c:strRef>
              <c:f>data!$N$1</c:f>
              <c:strCache>
                <c:ptCount val="1"/>
                <c:pt idx="0">
                  <c:v>BLSk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data!$K$2:$K$201</c:f>
              <c:numCache/>
            </c:numRef>
          </c:xVal>
          <c:yVal>
            <c:numRef>
              <c:f>data!$N$2:$N$201</c:f>
              <c:numCache/>
            </c:numRef>
          </c:yVal>
          <c:smooth val="0"/>
        </c:ser>
        <c:axId val="38882035"/>
        <c:axId val="14393996"/>
      </c:scatterChart>
      <c:valAx>
        <c:axId val="480025"/>
        <c:scaling>
          <c:orientation val="minMax"/>
          <c:max val="11"/>
          <c:min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0226"/>
        <c:crosses val="autoZero"/>
        <c:crossBetween val="midCat"/>
        <c:dispUnits/>
      </c:valAx>
      <c:valAx>
        <c:axId val="4320226"/>
        <c:scaling>
          <c:orientation val="minMax"/>
          <c:max val="450"/>
          <c:min val="4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OLSk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0025"/>
        <c:crosses val="autoZero"/>
        <c:crossBetween val="midCat"/>
        <c:dispUnits/>
      </c:valAx>
      <c:valAx>
        <c:axId val="38882035"/>
        <c:scaling>
          <c:orientation val="minMax"/>
        </c:scaling>
        <c:axPos val="b"/>
        <c:delete val="1"/>
        <c:majorTickMark val="in"/>
        <c:minorTickMark val="none"/>
        <c:tickLblPos val="nextTo"/>
        <c:crossAx val="14393996"/>
        <c:crosses val="max"/>
        <c:crossBetween val="midCat"/>
        <c:dispUnits/>
      </c:valAx>
      <c:valAx>
        <c:axId val="14393996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BLSk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88203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</xdr:row>
      <xdr:rowOff>19050</xdr:rowOff>
    </xdr:from>
    <xdr:to>
      <xdr:col>7</xdr:col>
      <xdr:colOff>600075</xdr:colOff>
      <xdr:row>25</xdr:row>
      <xdr:rowOff>123825</xdr:rowOff>
    </xdr:to>
    <xdr:graphicFrame>
      <xdr:nvGraphicFramePr>
        <xdr:cNvPr id="1" name="Chart 4"/>
        <xdr:cNvGraphicFramePr/>
      </xdr:nvGraphicFramePr>
      <xdr:xfrm>
        <a:off x="104775" y="1476375"/>
        <a:ext cx="47625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95250</xdr:colOff>
      <xdr:row>9</xdr:row>
      <xdr:rowOff>19050</xdr:rowOff>
    </xdr:from>
    <xdr:to>
      <xdr:col>15</xdr:col>
      <xdr:colOff>257175</xdr:colOff>
      <xdr:row>25</xdr:row>
      <xdr:rowOff>142875</xdr:rowOff>
    </xdr:to>
    <xdr:graphicFrame>
      <xdr:nvGraphicFramePr>
        <xdr:cNvPr id="2" name="Chart 5"/>
        <xdr:cNvGraphicFramePr/>
      </xdr:nvGraphicFramePr>
      <xdr:xfrm>
        <a:off x="4972050" y="1476375"/>
        <a:ext cx="47529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85725</xdr:colOff>
      <xdr:row>26</xdr:row>
      <xdr:rowOff>19050</xdr:rowOff>
    </xdr:from>
    <xdr:to>
      <xdr:col>15</xdr:col>
      <xdr:colOff>285750</xdr:colOff>
      <xdr:row>43</xdr:row>
      <xdr:rowOff>28575</xdr:rowOff>
    </xdr:to>
    <xdr:graphicFrame>
      <xdr:nvGraphicFramePr>
        <xdr:cNvPr id="3" name="Chart 7"/>
        <xdr:cNvGraphicFramePr/>
      </xdr:nvGraphicFramePr>
      <xdr:xfrm>
        <a:off x="4962525" y="4229100"/>
        <a:ext cx="4791075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25</xdr:row>
      <xdr:rowOff>152400</xdr:rowOff>
    </xdr:from>
    <xdr:to>
      <xdr:col>8</xdr:col>
      <xdr:colOff>9525</xdr:colOff>
      <xdr:row>43</xdr:row>
      <xdr:rowOff>9525</xdr:rowOff>
    </xdr:to>
    <xdr:graphicFrame>
      <xdr:nvGraphicFramePr>
        <xdr:cNvPr id="4" name="Chart 9"/>
        <xdr:cNvGraphicFramePr/>
      </xdr:nvGraphicFramePr>
      <xdr:xfrm>
        <a:off x="85725" y="4200525"/>
        <a:ext cx="4800600" cy="2771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1"/>
  <sheetViews>
    <sheetView tabSelected="1" workbookViewId="0" topLeftCell="A1">
      <pane ySplit="1" topLeftCell="BM2" activePane="bottomLeft" state="frozen"/>
      <selection pane="topLeft" activeCell="A1" sqref="A1"/>
      <selection pane="bottomLeft" activeCell="I4" sqref="I4"/>
    </sheetView>
  </sheetViews>
  <sheetFormatPr defaultColWidth="9.140625" defaultRowHeight="12.75"/>
  <cols>
    <col min="11" max="11" width="11.57421875" style="0" bestFit="1" customWidth="1"/>
    <col min="13" max="13" width="11.57421875" style="0" customWidth="1"/>
  </cols>
  <sheetData>
    <row r="1" spans="1:17" ht="12.75">
      <c r="A1" t="s">
        <v>0</v>
      </c>
      <c r="B1" t="s">
        <v>1</v>
      </c>
      <c r="C1" t="s">
        <v>3</v>
      </c>
      <c r="E1" t="s">
        <v>9</v>
      </c>
      <c r="G1" t="s">
        <v>10</v>
      </c>
      <c r="H1" t="s">
        <v>11</v>
      </c>
      <c r="K1" t="s">
        <v>12</v>
      </c>
      <c r="L1" t="s">
        <v>18</v>
      </c>
      <c r="M1" t="s">
        <v>14</v>
      </c>
      <c r="N1" t="s">
        <v>8</v>
      </c>
      <c r="O1" t="s">
        <v>15</v>
      </c>
      <c r="P1" t="s">
        <v>16</v>
      </c>
      <c r="Q1" t="s">
        <v>17</v>
      </c>
    </row>
    <row r="2" spans="1:17" ht="12.75">
      <c r="A2">
        <v>1</v>
      </c>
      <c r="B2">
        <v>3.87</v>
      </c>
      <c r="C2">
        <f>10*EXP(-Khat*Time)</f>
        <v>3.8919018346858687</v>
      </c>
      <c r="E2">
        <f>((Yhat-Obs)/RUVsd)^2</f>
        <v>0.011992259065177915</v>
      </c>
      <c r="G2" t="s">
        <v>2</v>
      </c>
      <c r="H2">
        <v>0.9436871513198583</v>
      </c>
      <c r="I2" t="s">
        <v>13</v>
      </c>
      <c r="J2">
        <v>0.053</v>
      </c>
      <c r="K2">
        <v>11</v>
      </c>
      <c r="L2">
        <f aca="true" t="shared" si="0" ref="L2:L33">OLStryk+BLStryk</f>
        <v>448.3701826748109</v>
      </c>
      <c r="M2">
        <f>SUM(O2:Q2)</f>
        <v>448.1201826748109</v>
      </c>
      <c r="N2">
        <f aca="true" t="shared" si="1" ref="N2:N33">((K2-K)/Ksd)^2</f>
        <v>0.25</v>
      </c>
      <c r="O2">
        <f aca="true" t="shared" si="2" ref="O2:O33">((10*EXP(-Ktry*$A$2)-$B$2)/RUVsd)^2</f>
        <v>374.3901829063378</v>
      </c>
      <c r="P2">
        <f aca="true" t="shared" si="3" ref="P2:P33">((10*EXP(-Ktry*$A$3)-$B$3)/RUVsd)^2</f>
        <v>68.88999976847415</v>
      </c>
      <c r="Q2">
        <f aca="true" t="shared" si="4" ref="Q2:Q33">((10*EXP(-Ktry*$A$4)-$B$4)/RUVsd)^2</f>
        <v>4.839999999998975</v>
      </c>
    </row>
    <row r="3" spans="1:17" ht="12.75">
      <c r="A3">
        <v>2</v>
      </c>
      <c r="B3">
        <v>1.66</v>
      </c>
      <c r="C3">
        <f>10*EXP(-Khat*Time)</f>
        <v>1.5146899890831231</v>
      </c>
      <c r="E3">
        <f>((Yhat-Obs)/RUVsd)^2</f>
        <v>0.5278749818165712</v>
      </c>
      <c r="G3" t="s">
        <v>6</v>
      </c>
      <c r="H3">
        <v>10</v>
      </c>
      <c r="K3">
        <f aca="true" t="shared" si="5" ref="K3:K34">K2-delta</f>
        <v>10.947</v>
      </c>
      <c r="L3">
        <f t="shared" si="0"/>
        <v>448.3426259310053</v>
      </c>
      <c r="M3">
        <f aca="true" t="shared" si="6" ref="M3:M66">SUM(O3:Q3)</f>
        <v>448.11842368100525</v>
      </c>
      <c r="N3">
        <f t="shared" si="1"/>
        <v>0.2242022499999996</v>
      </c>
      <c r="O3">
        <f t="shared" si="2"/>
        <v>374.38842393842197</v>
      </c>
      <c r="P3">
        <f t="shared" si="3"/>
        <v>68.8899997425845</v>
      </c>
      <c r="Q3">
        <f t="shared" si="4"/>
        <v>4.839999999998797</v>
      </c>
    </row>
    <row r="4" spans="1:17" ht="12.75">
      <c r="A4">
        <v>3</v>
      </c>
      <c r="B4">
        <v>0.44</v>
      </c>
      <c r="C4">
        <f>10*EXP(-Khat*Time)</f>
        <v>0.5895024747492925</v>
      </c>
      <c r="E4">
        <f>((Yhat-Obs)/RUVsd)^2</f>
        <v>0.5587747489040711</v>
      </c>
      <c r="G4" t="s">
        <v>5</v>
      </c>
      <c r="H4">
        <v>2</v>
      </c>
      <c r="K4">
        <f t="shared" si="5"/>
        <v>10.893999999999998</v>
      </c>
      <c r="L4">
        <f t="shared" si="0"/>
        <v>448.3163779487806</v>
      </c>
      <c r="M4">
        <f t="shared" si="6"/>
        <v>448.1165689487806</v>
      </c>
      <c r="N4">
        <f t="shared" si="1"/>
        <v>0.19980899999999926</v>
      </c>
      <c r="O4">
        <f t="shared" si="2"/>
        <v>374.3865692349822</v>
      </c>
      <c r="P4">
        <f t="shared" si="3"/>
        <v>68.8899997137998</v>
      </c>
      <c r="Q4">
        <f t="shared" si="4"/>
        <v>4.839999999998592</v>
      </c>
    </row>
    <row r="5" spans="7:17" ht="12.75">
      <c r="G5" t="s">
        <v>4</v>
      </c>
      <c r="H5">
        <v>0.2</v>
      </c>
      <c r="K5">
        <f t="shared" si="5"/>
        <v>10.840999999999998</v>
      </c>
      <c r="L5">
        <f t="shared" si="0"/>
        <v>448.291433517463</v>
      </c>
      <c r="M5">
        <f t="shared" si="6"/>
        <v>448.114613267463</v>
      </c>
      <c r="N5">
        <f t="shared" si="1"/>
        <v>0.17682024999999896</v>
      </c>
      <c r="O5">
        <f t="shared" si="2"/>
        <v>374.3846135856683</v>
      </c>
      <c r="P5">
        <f t="shared" si="3"/>
        <v>68.88999968179637</v>
      </c>
      <c r="Q5">
        <f t="shared" si="4"/>
        <v>4.839999999998348</v>
      </c>
    </row>
    <row r="6" spans="11:17" ht="12.75">
      <c r="K6">
        <f t="shared" si="5"/>
        <v>10.787999999999997</v>
      </c>
      <c r="L6">
        <f t="shared" si="0"/>
        <v>448.267787142801</v>
      </c>
      <c r="M6">
        <f t="shared" si="6"/>
        <v>448.112551142801</v>
      </c>
      <c r="N6">
        <f t="shared" si="1"/>
        <v>0.1552359999999987</v>
      </c>
      <c r="O6">
        <f t="shared" si="2"/>
        <v>374.38255149658875</v>
      </c>
      <c r="P6">
        <f t="shared" si="3"/>
        <v>68.88999964621422</v>
      </c>
      <c r="Q6">
        <f t="shared" si="4"/>
        <v>4.8399999999980645</v>
      </c>
    </row>
    <row r="7" spans="7:17" ht="12.75">
      <c r="G7" t="s">
        <v>7</v>
      </c>
      <c r="H7">
        <f>SUM(OLSj)</f>
        <v>1.0986419897858202</v>
      </c>
      <c r="K7">
        <f t="shared" si="5"/>
        <v>10.734999999999996</v>
      </c>
      <c r="L7">
        <f t="shared" si="0"/>
        <v>448.2454330315343</v>
      </c>
      <c r="M7">
        <f t="shared" si="6"/>
        <v>448.1103767815343</v>
      </c>
      <c r="N7">
        <f t="shared" si="1"/>
        <v>0.1350562499999985</v>
      </c>
      <c r="O7">
        <f t="shared" si="2"/>
        <v>374.38037717488334</v>
      </c>
      <c r="P7">
        <f t="shared" si="3"/>
        <v>68.88999960665323</v>
      </c>
      <c r="Q7">
        <f t="shared" si="4"/>
        <v>4.839999999997728</v>
      </c>
    </row>
    <row r="8" spans="7:17" ht="12.75">
      <c r="G8" t="s">
        <v>8</v>
      </c>
      <c r="H8">
        <f>((Khat-K)/Ksd)^2</f>
        <v>20.504200603292254</v>
      </c>
      <c r="K8">
        <f t="shared" si="5"/>
        <v>10.681999999999995</v>
      </c>
      <c r="L8">
        <f t="shared" si="0"/>
        <v>448.2243650751236</v>
      </c>
      <c r="M8">
        <f t="shared" si="6"/>
        <v>448.1080840751236</v>
      </c>
      <c r="N8">
        <f t="shared" si="1"/>
        <v>0.11628099999999832</v>
      </c>
      <c r="O8">
        <f t="shared" si="2"/>
        <v>374.3780845124578</v>
      </c>
      <c r="P8">
        <f t="shared" si="3"/>
        <v>68.88999956266846</v>
      </c>
      <c r="Q8">
        <f t="shared" si="4"/>
        <v>4.839999999997337</v>
      </c>
    </row>
    <row r="9" spans="7:17" ht="12.75">
      <c r="G9" t="s">
        <v>18</v>
      </c>
      <c r="H9">
        <f>OLS+BLSk</f>
        <v>21.602842593078073</v>
      </c>
      <c r="K9">
        <f t="shared" si="5"/>
        <v>10.628999999999994</v>
      </c>
      <c r="L9">
        <f t="shared" si="0"/>
        <v>448.20457683259605</v>
      </c>
      <c r="M9">
        <f t="shared" si="6"/>
        <v>448.10566658259603</v>
      </c>
      <c r="N9">
        <f t="shared" si="1"/>
        <v>0.09891024999999819</v>
      </c>
      <c r="O9">
        <f t="shared" si="2"/>
        <v>374.3756670688339</v>
      </c>
      <c r="P9">
        <f t="shared" si="3"/>
        <v>68.88999951376523</v>
      </c>
      <c r="Q9">
        <f t="shared" si="4"/>
        <v>4.839999999996881</v>
      </c>
    </row>
    <row r="10" spans="11:17" ht="12.75">
      <c r="K10">
        <f t="shared" si="5"/>
        <v>10.575999999999993</v>
      </c>
      <c r="L10">
        <f t="shared" si="0"/>
        <v>448.1860615124549</v>
      </c>
      <c r="M10">
        <f t="shared" si="6"/>
        <v>448.1031175124549</v>
      </c>
      <c r="N10">
        <f t="shared" si="1"/>
        <v>0.0829439999999981</v>
      </c>
      <c r="O10">
        <f t="shared" si="2"/>
        <v>374.373118053065</v>
      </c>
      <c r="P10">
        <f t="shared" si="3"/>
        <v>68.88999945939354</v>
      </c>
      <c r="Q10">
        <f t="shared" si="4"/>
        <v>4.839999999996341</v>
      </c>
    </row>
    <row r="11" spans="11:17" ht="12.75">
      <c r="K11">
        <f t="shared" si="5"/>
        <v>10.522999999999993</v>
      </c>
      <c r="L11">
        <f t="shared" si="0"/>
        <v>448.16881195360935</v>
      </c>
      <c r="M11">
        <f t="shared" si="6"/>
        <v>448.10042970360934</v>
      </c>
      <c r="N11">
        <f t="shared" si="1"/>
        <v>0.06838224999999806</v>
      </c>
      <c r="O11">
        <f t="shared" si="2"/>
        <v>374.37043030467174</v>
      </c>
      <c r="P11">
        <f t="shared" si="3"/>
        <v>68.8899993989419</v>
      </c>
      <c r="Q11">
        <f t="shared" si="4"/>
        <v>4.839999999995712</v>
      </c>
    </row>
    <row r="12" spans="11:17" ht="12.75">
      <c r="K12">
        <f t="shared" si="5"/>
        <v>10.469999999999992</v>
      </c>
      <c r="L12">
        <f t="shared" si="0"/>
        <v>448.15282060526283</v>
      </c>
      <c r="M12">
        <f t="shared" si="6"/>
        <v>448.0975956052628</v>
      </c>
      <c r="N12">
        <f t="shared" si="1"/>
        <v>0.05522499999999806</v>
      </c>
      <c r="O12">
        <f t="shared" si="2"/>
        <v>374.36759627353734</v>
      </c>
      <c r="P12">
        <f t="shared" si="3"/>
        <v>68.8899993317305</v>
      </c>
      <c r="Q12">
        <f t="shared" si="4"/>
        <v>4.839999999994973</v>
      </c>
    </row>
    <row r="13" spans="11:17" ht="12.75">
      <c r="K13">
        <f t="shared" si="5"/>
        <v>10.416999999999991</v>
      </c>
      <c r="L13">
        <f t="shared" si="0"/>
        <v>448.1380795057102</v>
      </c>
      <c r="M13">
        <f t="shared" si="6"/>
        <v>448.09460725571023</v>
      </c>
      <c r="N13">
        <f t="shared" si="1"/>
        <v>0.04347224999999811</v>
      </c>
      <c r="O13">
        <f t="shared" si="2"/>
        <v>374.3646079987128</v>
      </c>
      <c r="P13">
        <f t="shared" si="3"/>
        <v>68.88999925700332</v>
      </c>
      <c r="Q13">
        <f t="shared" si="4"/>
        <v>4.839999999994108</v>
      </c>
    </row>
    <row r="14" spans="11:17" ht="12.75">
      <c r="K14">
        <f t="shared" si="5"/>
        <v>10.36399999999999</v>
      </c>
      <c r="L14">
        <f t="shared" si="0"/>
        <v>448.1245802599811</v>
      </c>
      <c r="M14">
        <f t="shared" si="6"/>
        <v>448.0914562599811</v>
      </c>
      <c r="N14">
        <f t="shared" si="1"/>
        <v>0.0331239999999982</v>
      </c>
      <c r="O14">
        <f t="shared" si="2"/>
        <v>374.3614570860679</v>
      </c>
      <c r="P14">
        <f t="shared" si="3"/>
        <v>68.88999917392007</v>
      </c>
      <c r="Q14">
        <f t="shared" si="4"/>
        <v>4.839999999993092</v>
      </c>
    </row>
    <row r="15" spans="11:17" ht="12.75">
      <c r="K15">
        <f t="shared" si="5"/>
        <v>10.31099999999999</v>
      </c>
      <c r="L15">
        <f t="shared" si="0"/>
        <v>448.1123140162665</v>
      </c>
      <c r="M15">
        <f t="shared" si="6"/>
        <v>448.08813376626654</v>
      </c>
      <c r="N15">
        <f t="shared" si="1"/>
        <v>0.024180249999998335</v>
      </c>
      <c r="O15">
        <f t="shared" si="2"/>
        <v>374.3581346847284</v>
      </c>
      <c r="P15">
        <f t="shared" si="3"/>
        <v>68.88999908154625</v>
      </c>
      <c r="Q15">
        <f t="shared" si="4"/>
        <v>4.8399999999919014</v>
      </c>
    </row>
    <row r="16" spans="11:17" ht="12.75">
      <c r="K16">
        <f t="shared" si="5"/>
        <v>10.257999999999988</v>
      </c>
      <c r="L16">
        <f t="shared" si="0"/>
        <v>448.1012714410653</v>
      </c>
      <c r="M16">
        <f t="shared" si="6"/>
        <v>448.0846304410653</v>
      </c>
      <c r="N16">
        <f t="shared" si="1"/>
        <v>0.01664099999999851</v>
      </c>
      <c r="O16">
        <f t="shared" si="2"/>
        <v>374.3546314622318</v>
      </c>
      <c r="P16">
        <f t="shared" si="3"/>
        <v>68.88999897884304</v>
      </c>
      <c r="Q16">
        <f t="shared" si="4"/>
        <v>4.839999999990506</v>
      </c>
    </row>
    <row r="17" spans="11:17" ht="12.75">
      <c r="K17">
        <f t="shared" si="5"/>
        <v>10.204999999999988</v>
      </c>
      <c r="L17">
        <f t="shared" si="0"/>
        <v>448.09144269297593</v>
      </c>
      <c r="M17">
        <f t="shared" si="6"/>
        <v>448.08093644297594</v>
      </c>
      <c r="N17">
        <f t="shared" si="1"/>
        <v>0.010506249999998732</v>
      </c>
      <c r="O17">
        <f t="shared" si="2"/>
        <v>374.3509375783317</v>
      </c>
      <c r="P17">
        <f t="shared" si="3"/>
        <v>68.88999886465534</v>
      </c>
      <c r="Q17">
        <f t="shared" si="4"/>
        <v>4.839999999988869</v>
      </c>
    </row>
    <row r="18" spans="11:17" ht="12.75">
      <c r="K18">
        <f t="shared" si="5"/>
        <v>10.151999999999987</v>
      </c>
      <c r="L18">
        <f t="shared" si="0"/>
        <v>448.08281739506737</v>
      </c>
      <c r="M18">
        <f t="shared" si="6"/>
        <v>448.07704139506734</v>
      </c>
      <c r="N18">
        <f t="shared" si="1"/>
        <v>0.005775999999998998</v>
      </c>
      <c r="O18">
        <f t="shared" si="2"/>
        <v>374.34704265738145</v>
      </c>
      <c r="P18">
        <f t="shared" si="3"/>
        <v>68.88999873769896</v>
      </c>
      <c r="Q18">
        <f t="shared" si="4"/>
        <v>4.839999999986952</v>
      </c>
    </row>
    <row r="19" spans="11:17" ht="12.75">
      <c r="K19">
        <f t="shared" si="5"/>
        <v>10.098999999999986</v>
      </c>
      <c r="L19">
        <f t="shared" si="0"/>
        <v>448.07538460574347</v>
      </c>
      <c r="M19">
        <f t="shared" si="6"/>
        <v>448.0729343557435</v>
      </c>
      <c r="N19">
        <f t="shared" si="1"/>
        <v>0.0024502499999993063</v>
      </c>
      <c r="O19">
        <f t="shared" si="2"/>
        <v>374.3429357592127</v>
      </c>
      <c r="P19">
        <f t="shared" si="3"/>
        <v>68.8899985965461</v>
      </c>
      <c r="Q19">
        <f t="shared" si="4"/>
        <v>4.839999999984703</v>
      </c>
    </row>
    <row r="20" spans="11:17" ht="12.75">
      <c r="K20">
        <f t="shared" si="5"/>
        <v>10.045999999999985</v>
      </c>
      <c r="L20">
        <f t="shared" si="0"/>
        <v>448.06913278802625</v>
      </c>
      <c r="M20">
        <f t="shared" si="6"/>
        <v>448.0686037880263</v>
      </c>
      <c r="N20">
        <f t="shared" si="1"/>
        <v>0.0005289999999996588</v>
      </c>
      <c r="O20">
        <f t="shared" si="2"/>
        <v>374.33860534843495</v>
      </c>
      <c r="P20">
        <f t="shared" si="3"/>
        <v>68.88999843960927</v>
      </c>
      <c r="Q20">
        <f t="shared" si="4"/>
        <v>4.839999999982067</v>
      </c>
    </row>
    <row r="21" spans="11:17" ht="12.75">
      <c r="K21">
        <f t="shared" si="5"/>
        <v>9.992999999999984</v>
      </c>
      <c r="L21">
        <f t="shared" si="0"/>
        <v>448.06404977716716</v>
      </c>
      <c r="M21">
        <f t="shared" si="6"/>
        <v>448.06403752716716</v>
      </c>
      <c r="N21">
        <f t="shared" si="1"/>
        <v>1.2250000000054811E-05</v>
      </c>
      <c r="O21">
        <f t="shared" si="2"/>
        <v>374.3340392620647</v>
      </c>
      <c r="P21">
        <f t="shared" si="3"/>
        <v>68.88999826512345</v>
      </c>
      <c r="Q21">
        <f t="shared" si="4"/>
        <v>4.839999999978976</v>
      </c>
    </row>
    <row r="22" spans="11:17" ht="12.75">
      <c r="K22">
        <f t="shared" si="5"/>
        <v>9.939999999999984</v>
      </c>
      <c r="L22">
        <f t="shared" si="0"/>
        <v>448.06012274649856</v>
      </c>
      <c r="M22">
        <f t="shared" si="6"/>
        <v>448.05922274649856</v>
      </c>
      <c r="N22">
        <f t="shared" si="1"/>
        <v>0.0009000000000004946</v>
      </c>
      <c r="O22">
        <f t="shared" si="2"/>
        <v>374.32922467539686</v>
      </c>
      <c r="P22">
        <f t="shared" si="3"/>
        <v>68.88999807112631</v>
      </c>
      <c r="Q22">
        <f t="shared" si="4"/>
        <v>4.839999999975353</v>
      </c>
    </row>
    <row r="23" spans="11:17" ht="12.75">
      <c r="K23">
        <f t="shared" si="5"/>
        <v>9.886999999999983</v>
      </c>
      <c r="L23">
        <f t="shared" si="0"/>
        <v>448.0573381714283</v>
      </c>
      <c r="M23">
        <f t="shared" si="6"/>
        <v>448.0541459214283</v>
      </c>
      <c r="N23">
        <f t="shared" si="1"/>
        <v>0.003192250000000978</v>
      </c>
      <c r="O23">
        <f t="shared" si="2"/>
        <v>374.32414806602117</v>
      </c>
      <c r="P23">
        <f t="shared" si="3"/>
        <v>68.88999785543602</v>
      </c>
      <c r="Q23">
        <f t="shared" si="4"/>
        <v>4.839999999971105</v>
      </c>
    </row>
    <row r="24" spans="11:17" ht="12.75">
      <c r="K24">
        <f t="shared" si="5"/>
        <v>9.833999999999982</v>
      </c>
      <c r="L24">
        <f t="shared" si="0"/>
        <v>448.0556817914777</v>
      </c>
      <c r="M24">
        <f t="shared" si="6"/>
        <v>448.0487927914777</v>
      </c>
      <c r="N24">
        <f t="shared" si="1"/>
        <v>0.006889000000001505</v>
      </c>
      <c r="O24">
        <f t="shared" si="2"/>
        <v>374.3187951758847</v>
      </c>
      <c r="P24">
        <f t="shared" si="3"/>
        <v>68.88999761562685</v>
      </c>
      <c r="Q24">
        <f t="shared" si="4"/>
        <v>4.8399999999661265</v>
      </c>
    </row>
    <row r="25" spans="11:17" ht="12.75">
      <c r="K25">
        <f t="shared" si="5"/>
        <v>9.780999999999981</v>
      </c>
      <c r="L25">
        <f t="shared" si="0"/>
        <v>448.0551385702553</v>
      </c>
      <c r="M25">
        <f t="shared" si="6"/>
        <v>448.0431483202553</v>
      </c>
      <c r="N25">
        <f t="shared" si="1"/>
        <v>0.011990250000002076</v>
      </c>
      <c r="O25">
        <f t="shared" si="2"/>
        <v>374.31315097129317</v>
      </c>
      <c r="P25">
        <f t="shared" si="3"/>
        <v>68.88999734900179</v>
      </c>
      <c r="Q25">
        <f t="shared" si="4"/>
        <v>4.839999999960288</v>
      </c>
    </row>
    <row r="26" spans="11:17" ht="12.75">
      <c r="K26">
        <f t="shared" si="5"/>
        <v>9.72799999999998</v>
      </c>
      <c r="L26">
        <f t="shared" si="0"/>
        <v>448.05569265325533</v>
      </c>
      <c r="M26">
        <f t="shared" si="6"/>
        <v>448.0371966532553</v>
      </c>
      <c r="N26">
        <f t="shared" si="1"/>
        <v>0.01849600000000269</v>
      </c>
      <c r="O26">
        <f t="shared" si="2"/>
        <v>374.3071996007397</v>
      </c>
      <c r="P26">
        <f t="shared" si="3"/>
        <v>68.88999705256218</v>
      </c>
      <c r="Q26">
        <f t="shared" si="4"/>
        <v>4.839999999953445</v>
      </c>
    </row>
    <row r="27" spans="11:17" ht="12.75">
      <c r="K27">
        <f t="shared" si="5"/>
        <v>9.67499999999998</v>
      </c>
      <c r="L27">
        <f t="shared" si="0"/>
        <v>448.05732732336355</v>
      </c>
      <c r="M27">
        <f t="shared" si="6"/>
        <v>448.0309210733636</v>
      </c>
      <c r="N27">
        <f t="shared" si="1"/>
        <v>0.026406250000003347</v>
      </c>
      <c r="O27">
        <f t="shared" si="2"/>
        <v>374.300924350444</v>
      </c>
      <c r="P27">
        <f t="shared" si="3"/>
        <v>68.88999672297416</v>
      </c>
      <c r="Q27">
        <f t="shared" si="4"/>
        <v>4.8399999999454195</v>
      </c>
    </row>
    <row r="28" spans="11:17" ht="12.75">
      <c r="K28">
        <f t="shared" si="5"/>
        <v>9.621999999999979</v>
      </c>
      <c r="L28">
        <f t="shared" si="0"/>
        <v>448.0600249539441</v>
      </c>
      <c r="M28">
        <f t="shared" si="6"/>
        <v>448.02430395394407</v>
      </c>
      <c r="N28">
        <f t="shared" si="1"/>
        <v>0.03572100000000405</v>
      </c>
      <c r="O28">
        <f t="shared" si="2"/>
        <v>374.29430759747703</v>
      </c>
      <c r="P28">
        <f t="shared" si="3"/>
        <v>68.889996356531</v>
      </c>
      <c r="Q28">
        <f t="shared" si="4"/>
        <v>4.8399999999360155</v>
      </c>
    </row>
    <row r="29" spans="11:17" ht="12.75">
      <c r="K29">
        <f t="shared" si="5"/>
        <v>9.568999999999978</v>
      </c>
      <c r="L29">
        <f t="shared" si="0"/>
        <v>448.06376695937695</v>
      </c>
      <c r="M29">
        <f t="shared" si="6"/>
        <v>448.01732670937696</v>
      </c>
      <c r="N29">
        <f t="shared" si="1"/>
        <v>0.0464402500000048</v>
      </c>
      <c r="O29">
        <f t="shared" si="2"/>
        <v>374.28733076034047</v>
      </c>
      <c r="P29">
        <f t="shared" si="3"/>
        <v>68.88999594911148</v>
      </c>
      <c r="Q29">
        <f t="shared" si="4"/>
        <v>4.839999999924987</v>
      </c>
    </row>
    <row r="30" spans="11:17" ht="12.75">
      <c r="K30">
        <f t="shared" si="5"/>
        <v>9.515999999999977</v>
      </c>
      <c r="L30">
        <f t="shared" si="0"/>
        <v>448.06853374291</v>
      </c>
      <c r="M30">
        <f t="shared" si="6"/>
        <v>448.00996974291</v>
      </c>
      <c r="N30">
        <f t="shared" si="1"/>
        <v>0.058564000000005584</v>
      </c>
      <c r="O30">
        <f t="shared" si="2"/>
        <v>374.27997424686447</v>
      </c>
      <c r="P30">
        <f t="shared" si="3"/>
        <v>68.88999549613354</v>
      </c>
      <c r="Q30">
        <f t="shared" si="4"/>
        <v>4.8399999999120595</v>
      </c>
    </row>
    <row r="31" spans="11:17" ht="12.75">
      <c r="K31">
        <f t="shared" si="5"/>
        <v>9.462999999999976</v>
      </c>
      <c r="L31">
        <f t="shared" si="0"/>
        <v>448.07430464167584</v>
      </c>
      <c r="M31">
        <f t="shared" si="6"/>
        <v>448.0022123916758</v>
      </c>
      <c r="N31">
        <f t="shared" si="1"/>
        <v>0.07209225000000642</v>
      </c>
      <c r="O31">
        <f t="shared" si="2"/>
        <v>374.27221739927614</v>
      </c>
      <c r="P31">
        <f t="shared" si="3"/>
        <v>68.88999499250272</v>
      </c>
      <c r="Q31">
        <f t="shared" si="4"/>
        <v>4.8399999998969045</v>
      </c>
    </row>
    <row r="32" spans="11:17" ht="12.75">
      <c r="K32">
        <f t="shared" si="5"/>
        <v>9.409999999999975</v>
      </c>
      <c r="L32">
        <f t="shared" si="0"/>
        <v>448.0810578687221</v>
      </c>
      <c r="M32">
        <f t="shared" si="6"/>
        <v>447.9940328687221</v>
      </c>
      <c r="N32">
        <f t="shared" si="1"/>
        <v>0.08702500000000729</v>
      </c>
      <c r="O32">
        <f t="shared" si="2"/>
        <v>374.264038436288</v>
      </c>
      <c r="P32">
        <f t="shared" si="3"/>
        <v>68.88999443255499</v>
      </c>
      <c r="Q32">
        <f t="shared" si="4"/>
        <v>4.839999999879138</v>
      </c>
    </row>
    <row r="33" spans="11:17" ht="12.75">
      <c r="K33">
        <f t="shared" si="5"/>
        <v>9.356999999999974</v>
      </c>
      <c r="L33">
        <f t="shared" si="0"/>
        <v>448.08877045189536</v>
      </c>
      <c r="M33">
        <f t="shared" si="6"/>
        <v>447.9854082018953</v>
      </c>
      <c r="N33">
        <f t="shared" si="1"/>
        <v>0.10336225000000822</v>
      </c>
      <c r="O33">
        <f t="shared" si="2"/>
        <v>374.25541439204414</v>
      </c>
      <c r="P33">
        <f t="shared" si="3"/>
        <v>68.88999380999286</v>
      </c>
      <c r="Q33">
        <f t="shared" si="4"/>
        <v>4.839999999858309</v>
      </c>
    </row>
    <row r="34" spans="11:17" ht="12.75">
      <c r="K34">
        <f t="shared" si="5"/>
        <v>9.303999999999974</v>
      </c>
      <c r="L34">
        <f aca="true" t="shared" si="7" ref="L34:L65">OLStryk+BLStryk</f>
        <v>448.0974181694023</v>
      </c>
      <c r="M34">
        <f t="shared" si="6"/>
        <v>447.9763141694023</v>
      </c>
      <c r="N34">
        <f aca="true" t="shared" si="8" ref="N34:N65">((K34-K)/Ksd)^2</f>
        <v>0.12110400000000918</v>
      </c>
      <c r="O34">
        <f aca="true" t="shared" si="9" ref="O34:O65">((10*EXP(-Ktry*$A$2)-$B$2)/RUVsd)^2</f>
        <v>374.24632105175374</v>
      </c>
      <c r="P34">
        <f aca="true" t="shared" si="10" ref="P34:P65">((10*EXP(-Ktry*$A$3)-$B$3)/RUVsd)^2</f>
        <v>68.88999311781468</v>
      </c>
      <c r="Q34">
        <f aca="true" t="shared" si="11" ref="Q34:Q65">((10*EXP(-Ktry*$A$4)-$B$4)/RUVsd)^2</f>
        <v>4.83999999983389</v>
      </c>
    </row>
    <row r="35" spans="11:17" ht="12.75">
      <c r="K35">
        <f aca="true" t="shared" si="12" ref="K35:K66">K34-delta</f>
        <v>9.250999999999973</v>
      </c>
      <c r="L35">
        <f t="shared" si="7"/>
        <v>448.106975481875</v>
      </c>
      <c r="M35">
        <f t="shared" si="6"/>
        <v>447.966725231875</v>
      </c>
      <c r="N35">
        <f t="shared" si="8"/>
        <v>0.14025025000001018</v>
      </c>
      <c r="O35">
        <f t="shared" si="9"/>
        <v>374.2367328838339</v>
      </c>
      <c r="P35">
        <f t="shared" si="10"/>
        <v>68.8899923482358</v>
      </c>
      <c r="Q35">
        <f t="shared" si="11"/>
        <v>4.839999999805262</v>
      </c>
    </row>
    <row r="36" spans="11:17" ht="12.75">
      <c r="K36">
        <f t="shared" si="12"/>
        <v>9.197999999999972</v>
      </c>
      <c r="L36">
        <f t="shared" si="7"/>
        <v>448.11741546074563</v>
      </c>
      <c r="M36">
        <f t="shared" si="6"/>
        <v>447.95661446074564</v>
      </c>
      <c r="N36">
        <f t="shared" si="8"/>
        <v>0.16080100000001124</v>
      </c>
      <c r="O36">
        <f t="shared" si="9"/>
        <v>374.22662296837274</v>
      </c>
      <c r="P36">
        <f t="shared" si="10"/>
        <v>68.88999149260121</v>
      </c>
      <c r="Q36">
        <f t="shared" si="11"/>
        <v>4.8399999997717025</v>
      </c>
    </row>
    <row r="37" spans="11:17" ht="12.75">
      <c r="K37">
        <f t="shared" si="12"/>
        <v>9.144999999999971</v>
      </c>
      <c r="L37">
        <f t="shared" si="7"/>
        <v>448.12870971273287</v>
      </c>
      <c r="M37">
        <f t="shared" si="6"/>
        <v>447.94595346273286</v>
      </c>
      <c r="N37">
        <f t="shared" si="8"/>
        <v>0.18275625000001233</v>
      </c>
      <c r="O37">
        <f t="shared" si="9"/>
        <v>374.21596292171256</v>
      </c>
      <c r="P37">
        <f t="shared" si="10"/>
        <v>68.88999054128794</v>
      </c>
      <c r="Q37">
        <f t="shared" si="11"/>
        <v>4.839999999732356</v>
      </c>
    </row>
    <row r="38" spans="11:17" ht="12.75">
      <c r="K38">
        <f t="shared" si="12"/>
        <v>9.09199999999997</v>
      </c>
      <c r="L38">
        <f t="shared" si="7"/>
        <v>448.140828300231</v>
      </c>
      <c r="M38">
        <f t="shared" si="6"/>
        <v>447.934712300231</v>
      </c>
      <c r="N38">
        <f t="shared" si="8"/>
        <v>0.20611600000001348</v>
      </c>
      <c r="O38">
        <f t="shared" si="9"/>
        <v>374.2047228169477</v>
      </c>
      <c r="P38">
        <f t="shared" si="10"/>
        <v>68.88998948359706</v>
      </c>
      <c r="Q38">
        <f t="shared" si="11"/>
        <v>4.839999999686232</v>
      </c>
    </row>
    <row r="39" spans="11:17" ht="12.75">
      <c r="K39">
        <f t="shared" si="12"/>
        <v>9.03899999999997</v>
      </c>
      <c r="L39">
        <f t="shared" si="7"/>
        <v>448.1537396573758</v>
      </c>
      <c r="M39">
        <f t="shared" si="6"/>
        <v>447.92285940737577</v>
      </c>
      <c r="N39">
        <f t="shared" si="8"/>
        <v>0.23088025000001466</v>
      </c>
      <c r="O39">
        <f t="shared" si="9"/>
        <v>374.19287110011044</v>
      </c>
      <c r="P39">
        <f t="shared" si="10"/>
        <v>68.88998830763322</v>
      </c>
      <c r="Q39">
        <f t="shared" si="11"/>
        <v>4.83999999963216</v>
      </c>
    </row>
    <row r="40" spans="11:17" ht="12.75">
      <c r="K40">
        <f t="shared" si="12"/>
        <v>8.985999999999969</v>
      </c>
      <c r="L40">
        <f t="shared" si="7"/>
        <v>448.16741050155804</v>
      </c>
      <c r="M40">
        <f t="shared" si="6"/>
        <v>447.91036150155804</v>
      </c>
      <c r="N40">
        <f t="shared" si="8"/>
        <v>0.2570490000000159</v>
      </c>
      <c r="O40">
        <f t="shared" si="9"/>
        <v>374.18037450181845</v>
      </c>
      <c r="P40">
        <f t="shared" si="10"/>
        <v>68.88998700017086</v>
      </c>
      <c r="Q40">
        <f t="shared" si="11"/>
        <v>4.839999999568766</v>
      </c>
    </row>
    <row r="41" spans="11:17" ht="12.75">
      <c r="K41">
        <f t="shared" si="12"/>
        <v>8.932999999999968</v>
      </c>
      <c r="L41">
        <f t="shared" si="7"/>
        <v>448.18180574013496</v>
      </c>
      <c r="M41">
        <f t="shared" si="6"/>
        <v>447.8971834901349</v>
      </c>
      <c r="N41">
        <f t="shared" si="8"/>
        <v>0.2846222500000172</v>
      </c>
      <c r="O41">
        <f t="shared" si="9"/>
        <v>374.1671979441347</v>
      </c>
      <c r="P41">
        <f t="shared" si="10"/>
        <v>68.8899855465057</v>
      </c>
      <c r="Q41">
        <f t="shared" si="11"/>
        <v>4.839999999494448</v>
      </c>
    </row>
    <row r="42" spans="11:17" ht="12.75">
      <c r="K42">
        <f t="shared" si="12"/>
        <v>8.879999999999967</v>
      </c>
      <c r="L42">
        <f t="shared" si="7"/>
        <v>448.19688837208116</v>
      </c>
      <c r="M42">
        <f t="shared" si="6"/>
        <v>447.88328837208115</v>
      </c>
      <c r="N42">
        <f t="shared" si="8"/>
        <v>0.3136000000000185</v>
      </c>
      <c r="O42">
        <f t="shared" si="9"/>
        <v>374.1533044423849</v>
      </c>
      <c r="P42">
        <f t="shared" si="10"/>
        <v>68.88998393028889</v>
      </c>
      <c r="Q42">
        <f t="shared" si="11"/>
        <v>4.839999999407324</v>
      </c>
    </row>
    <row r="43" spans="11:17" ht="12.75">
      <c r="K43">
        <f t="shared" si="12"/>
        <v>8.826999999999966</v>
      </c>
      <c r="L43">
        <f t="shared" si="7"/>
        <v>448.2126193843069</v>
      </c>
      <c r="M43">
        <f t="shared" si="6"/>
        <v>447.8686371343069</v>
      </c>
      <c r="N43">
        <f t="shared" si="8"/>
        <v>0.3439822500000198</v>
      </c>
      <c r="O43">
        <f t="shared" si="9"/>
        <v>374.1386550016579</v>
      </c>
      <c r="P43">
        <f t="shared" si="10"/>
        <v>68.88998213334376</v>
      </c>
      <c r="Q43">
        <f t="shared" si="11"/>
        <v>4.839999999305182</v>
      </c>
    </row>
    <row r="44" spans="11:17" ht="12.75">
      <c r="K44">
        <f t="shared" si="12"/>
        <v>8.773999999999965</v>
      </c>
      <c r="L44">
        <f t="shared" si="7"/>
        <v>448.22895764235204</v>
      </c>
      <c r="M44">
        <f t="shared" si="6"/>
        <v>447.853188642352</v>
      </c>
      <c r="N44">
        <f t="shared" si="8"/>
        <v>0.3757690000000212</v>
      </c>
      <c r="O44">
        <f t="shared" si="9"/>
        <v>374.1232085077056</v>
      </c>
      <c r="P44">
        <f t="shared" si="10"/>
        <v>68.8899801354609</v>
      </c>
      <c r="Q44">
        <f t="shared" si="11"/>
        <v>4.839999999185438</v>
      </c>
    </row>
    <row r="45" spans="11:17" ht="12.75">
      <c r="K45">
        <f t="shared" si="12"/>
        <v>8.720999999999965</v>
      </c>
      <c r="L45">
        <f t="shared" si="7"/>
        <v>448.2458597751556</v>
      </c>
      <c r="M45">
        <f t="shared" si="6"/>
        <v>447.8368995251556</v>
      </c>
      <c r="N45">
        <f t="shared" si="8"/>
        <v>0.4089602500000227</v>
      </c>
      <c r="O45">
        <f t="shared" si="9"/>
        <v>374.1069216119395</v>
      </c>
      <c r="P45">
        <f t="shared" si="10"/>
        <v>68.88997791417104</v>
      </c>
      <c r="Q45">
        <f t="shared" si="11"/>
        <v>4.839999999045059</v>
      </c>
    </row>
    <row r="46" spans="11:17" ht="12.75">
      <c r="K46">
        <f t="shared" si="12"/>
        <v>8.667999999999964</v>
      </c>
      <c r="L46">
        <f t="shared" si="7"/>
        <v>448.26328005358005</v>
      </c>
      <c r="M46">
        <f t="shared" si="6"/>
        <v>447.81972405358005</v>
      </c>
      <c r="N46">
        <f t="shared" si="8"/>
        <v>0.44355600000002415</v>
      </c>
      <c r="O46">
        <f t="shared" si="9"/>
        <v>374.08974861020715</v>
      </c>
      <c r="P46">
        <f t="shared" si="10"/>
        <v>68.8899754444924</v>
      </c>
      <c r="Q46">
        <f t="shared" si="11"/>
        <v>4.8399999988804865</v>
      </c>
    </row>
    <row r="47" spans="11:17" ht="12.75">
      <c r="K47">
        <f t="shared" si="12"/>
        <v>8.614999999999963</v>
      </c>
      <c r="L47">
        <f t="shared" si="7"/>
        <v>448.28117026235105</v>
      </c>
      <c r="M47">
        <f t="shared" si="6"/>
        <v>447.801614012351</v>
      </c>
      <c r="N47">
        <f t="shared" si="8"/>
        <v>0.47955625000002566</v>
      </c>
      <c r="O47">
        <f t="shared" si="9"/>
        <v>374.07164131501366</v>
      </c>
      <c r="P47">
        <f t="shared" si="10"/>
        <v>68.88997269864977</v>
      </c>
      <c r="Q47">
        <f t="shared" si="11"/>
        <v>4.839999998687553</v>
      </c>
    </row>
    <row r="48" spans="11:17" ht="12.75">
      <c r="K48">
        <f t="shared" si="12"/>
        <v>8.561999999999962</v>
      </c>
      <c r="L48">
        <f t="shared" si="7"/>
        <v>448.2994795650609</v>
      </c>
      <c r="M48">
        <f t="shared" si="6"/>
        <v>447.78251856506085</v>
      </c>
      <c r="N48">
        <f t="shared" si="8"/>
        <v>0.5169610000000273</v>
      </c>
      <c r="O48">
        <f t="shared" si="9"/>
        <v>374.0525489208376</v>
      </c>
      <c r="P48">
        <f t="shared" si="10"/>
        <v>68.8899696457619</v>
      </c>
      <c r="Q48">
        <f t="shared" si="11"/>
        <v>4.839999998461368</v>
      </c>
    </row>
    <row r="49" spans="11:17" ht="12.75">
      <c r="K49">
        <f t="shared" si="12"/>
        <v>8.508999999999961</v>
      </c>
      <c r="L49">
        <f t="shared" si="7"/>
        <v>448.31815436186</v>
      </c>
      <c r="M49">
        <f t="shared" si="6"/>
        <v>447.76238411186</v>
      </c>
      <c r="N49">
        <f t="shared" si="8"/>
        <v>0.5557702500000289</v>
      </c>
      <c r="O49">
        <f t="shared" si="9"/>
        <v>374.0324178621693</v>
      </c>
      <c r="P49">
        <f t="shared" si="10"/>
        <v>68.88996625149444</v>
      </c>
      <c r="Q49">
        <f t="shared" si="11"/>
        <v>4.839999998196204</v>
      </c>
    </row>
    <row r="50" spans="11:17" ht="12.75">
      <c r="K50">
        <f t="shared" si="12"/>
        <v>8.45599999999996</v>
      </c>
      <c r="L50">
        <f t="shared" si="7"/>
        <v>448.33713813944206</v>
      </c>
      <c r="M50">
        <f t="shared" si="6"/>
        <v>447.741154139442</v>
      </c>
      <c r="N50">
        <f t="shared" si="8"/>
        <v>0.5959840000000305</v>
      </c>
      <c r="O50">
        <f t="shared" si="9"/>
        <v>374.0111916638829</v>
      </c>
      <c r="P50">
        <f t="shared" si="10"/>
        <v>68.88996247767373</v>
      </c>
      <c r="Q50">
        <f t="shared" si="11"/>
        <v>4.839999997885341</v>
      </c>
    </row>
    <row r="51" spans="11:17" ht="12.75">
      <c r="K51">
        <f t="shared" si="12"/>
        <v>8.40299999999996</v>
      </c>
      <c r="L51">
        <f t="shared" si="7"/>
        <v>448.35637131290844</v>
      </c>
      <c r="M51">
        <f t="shared" si="6"/>
        <v>447.7187690629084</v>
      </c>
      <c r="N51">
        <f t="shared" si="8"/>
        <v>0.6376022500000322</v>
      </c>
      <c r="O51">
        <f t="shared" si="9"/>
        <v>373.98881078353</v>
      </c>
      <c r="P51">
        <f t="shared" si="10"/>
        <v>68.88995828185743</v>
      </c>
      <c r="Q51">
        <f t="shared" si="11"/>
        <v>4.839999997520904</v>
      </c>
    </row>
    <row r="52" spans="11:17" ht="12.75">
      <c r="K52">
        <f t="shared" si="12"/>
        <v>8.349999999999959</v>
      </c>
      <c r="L52">
        <f t="shared" si="7"/>
        <v>448.3757910590762</v>
      </c>
      <c r="M52">
        <f t="shared" si="6"/>
        <v>447.6951660590762</v>
      </c>
      <c r="N52">
        <f t="shared" si="8"/>
        <v>0.680625000000034</v>
      </c>
      <c r="O52">
        <f t="shared" si="9"/>
        <v>373.9652124451253</v>
      </c>
      <c r="P52">
        <f t="shared" si="10"/>
        <v>68.88995361685721</v>
      </c>
      <c r="Q52">
        <f t="shared" si="11"/>
        <v>4.839999997093663</v>
      </c>
    </row>
    <row r="53" spans="11:17" ht="12.75">
      <c r="K53">
        <f t="shared" si="12"/>
        <v>8.296999999999958</v>
      </c>
      <c r="L53">
        <f t="shared" si="7"/>
        <v>448.3953311407672</v>
      </c>
      <c r="M53">
        <f t="shared" si="6"/>
        <v>447.6702788907672</v>
      </c>
      <c r="N53">
        <f t="shared" si="8"/>
        <v>0.7250522500000358</v>
      </c>
      <c r="O53">
        <f t="shared" si="9"/>
        <v>373.94033046396623</v>
      </c>
      <c r="P53">
        <f t="shared" si="10"/>
        <v>68.88994843020814</v>
      </c>
      <c r="Q53">
        <f t="shared" si="11"/>
        <v>4.839999996592791</v>
      </c>
    </row>
    <row r="54" spans="11:17" ht="12.75">
      <c r="K54">
        <f t="shared" si="12"/>
        <v>8.243999999999957</v>
      </c>
      <c r="L54">
        <f t="shared" si="7"/>
        <v>448.41492172159366</v>
      </c>
      <c r="M54">
        <f t="shared" si="6"/>
        <v>447.64403772159363</v>
      </c>
      <c r="N54">
        <f t="shared" si="8"/>
        <v>0.7708840000000377</v>
      </c>
      <c r="O54">
        <f t="shared" si="9"/>
        <v>373.9140950620096</v>
      </c>
      <c r="P54">
        <f t="shared" si="10"/>
        <v>68.88994266357845</v>
      </c>
      <c r="Q54">
        <f t="shared" si="11"/>
        <v>4.839999996005599</v>
      </c>
    </row>
    <row r="55" spans="11:17" ht="12.75">
      <c r="K55">
        <f t="shared" si="12"/>
        <v>8.190999999999956</v>
      </c>
      <c r="L55">
        <f t="shared" si="7"/>
        <v>448.4344891707329</v>
      </c>
      <c r="M55">
        <f t="shared" si="6"/>
        <v>447.61636892073284</v>
      </c>
      <c r="N55">
        <f t="shared" si="8"/>
        <v>0.8181202500000395</v>
      </c>
      <c r="O55">
        <f t="shared" si="9"/>
        <v>373.88643267330195</v>
      </c>
      <c r="P55">
        <f t="shared" si="10"/>
        <v>68.88993625211369</v>
      </c>
      <c r="Q55">
        <f t="shared" si="11"/>
        <v>4.839999995317212</v>
      </c>
    </row>
    <row r="56" spans="11:17" ht="12.75">
      <c r="K56">
        <f t="shared" si="12"/>
        <v>8.137999999999955</v>
      </c>
      <c r="L56">
        <f t="shared" si="7"/>
        <v>448.4539558571501</v>
      </c>
      <c r="M56">
        <f t="shared" si="6"/>
        <v>447.58719485715005</v>
      </c>
      <c r="N56">
        <f t="shared" si="8"/>
        <v>0.8667610000000414</v>
      </c>
      <c r="O56">
        <f t="shared" si="9"/>
        <v>373.8572657389326</v>
      </c>
      <c r="P56">
        <f t="shared" si="10"/>
        <v>68.88992912370725</v>
      </c>
      <c r="Q56">
        <f t="shared" si="11"/>
        <v>4.83999999451019</v>
      </c>
    </row>
    <row r="57" spans="11:17" ht="12.75">
      <c r="K57">
        <f t="shared" si="12"/>
        <v>8.084999999999955</v>
      </c>
      <c r="L57">
        <f t="shared" si="7"/>
        <v>448.47323993270487</v>
      </c>
      <c r="M57">
        <f t="shared" si="6"/>
        <v>447.55643368270484</v>
      </c>
      <c r="N57">
        <f t="shared" si="8"/>
        <v>0.9168062500000435</v>
      </c>
      <c r="O57">
        <f t="shared" si="9"/>
        <v>373.82651249095125</v>
      </c>
      <c r="P57">
        <f t="shared" si="10"/>
        <v>68.88992119818947</v>
      </c>
      <c r="Q57">
        <f t="shared" si="11"/>
        <v>4.8399999935640885</v>
      </c>
    </row>
    <row r="58" spans="11:17" ht="12.75">
      <c r="K58">
        <f t="shared" si="12"/>
        <v>8.031999999999954</v>
      </c>
      <c r="L58">
        <f t="shared" si="7"/>
        <v>448.4922551035475</v>
      </c>
      <c r="M58">
        <f t="shared" si="6"/>
        <v>447.52399910354745</v>
      </c>
      <c r="N58">
        <f t="shared" si="8"/>
        <v>0.9682560000000454</v>
      </c>
      <c r="O58">
        <f t="shared" si="9"/>
        <v>373.7940867246666</v>
      </c>
      <c r="P58">
        <f t="shared" si="10"/>
        <v>68.88991238642592</v>
      </c>
      <c r="Q58">
        <f t="shared" si="11"/>
        <v>4.839999992454936</v>
      </c>
    </row>
    <row r="59" spans="11:17" ht="12.75">
      <c r="K59">
        <f t="shared" si="12"/>
        <v>7.978999999999954</v>
      </c>
      <c r="L59">
        <f t="shared" si="7"/>
        <v>448.51091038917457</v>
      </c>
      <c r="M59">
        <f t="shared" si="6"/>
        <v>447.4898001391745</v>
      </c>
      <c r="N59">
        <f t="shared" si="8"/>
        <v>1.0211102500000466</v>
      </c>
      <c r="O59">
        <f t="shared" si="9"/>
        <v>373.7598975587047</v>
      </c>
      <c r="P59">
        <f t="shared" si="10"/>
        <v>68.88990258931516</v>
      </c>
      <c r="Q59">
        <f t="shared" si="11"/>
        <v>4.839999991154636</v>
      </c>
    </row>
    <row r="60" spans="11:17" ht="12.75">
      <c r="K60">
        <f t="shared" si="12"/>
        <v>7.925999999999954</v>
      </c>
      <c r="L60">
        <f t="shared" si="7"/>
        <v>448.5291098684864</v>
      </c>
      <c r="M60">
        <f t="shared" si="6"/>
        <v>447.45374086848636</v>
      </c>
      <c r="N60">
        <f t="shared" si="8"/>
        <v>1.0753690000000478</v>
      </c>
      <c r="O60">
        <f t="shared" si="9"/>
        <v>373.7238491821822</v>
      </c>
      <c r="P60">
        <f t="shared" si="10"/>
        <v>68.88989169667387</v>
      </c>
      <c r="Q60">
        <f t="shared" si="11"/>
        <v>4.839999989630244</v>
      </c>
    </row>
    <row r="61" spans="11:17" ht="12.75">
      <c r="K61">
        <f t="shared" si="12"/>
        <v>7.872999999999954</v>
      </c>
      <c r="L61">
        <f t="shared" si="7"/>
        <v>448.546752412152</v>
      </c>
      <c r="M61">
        <f t="shared" si="6"/>
        <v>447.41572016215196</v>
      </c>
      <c r="N61">
        <f t="shared" si="8"/>
        <v>1.131032250000049</v>
      </c>
      <c r="O61">
        <f t="shared" si="9"/>
        <v>373.6858405883108</v>
      </c>
      <c r="P61">
        <f t="shared" si="10"/>
        <v>68.88987958599799</v>
      </c>
      <c r="Q61">
        <f t="shared" si="11"/>
        <v>4.839999987843142</v>
      </c>
    </row>
    <row r="62" spans="11:17" ht="12.75">
      <c r="K62">
        <f t="shared" si="12"/>
        <v>7.819999999999954</v>
      </c>
      <c r="L62">
        <f t="shared" si="7"/>
        <v>448.56373140054876</v>
      </c>
      <c r="M62">
        <f t="shared" si="6"/>
        <v>447.3756314005487</v>
      </c>
      <c r="N62">
        <f t="shared" si="8"/>
        <v>1.1881000000000501</v>
      </c>
      <c r="O62">
        <f t="shared" si="9"/>
        <v>373.6457652937157</v>
      </c>
      <c r="P62">
        <f t="shared" si="10"/>
        <v>68.88986612108488</v>
      </c>
      <c r="Q62">
        <f t="shared" si="11"/>
        <v>4.8399999857480545</v>
      </c>
    </row>
    <row r="63" spans="11:17" ht="12.75">
      <c r="K63">
        <f t="shared" si="12"/>
        <v>7.766999999999954</v>
      </c>
      <c r="L63">
        <f t="shared" si="7"/>
        <v>448.579934426508</v>
      </c>
      <c r="M63">
        <f t="shared" si="6"/>
        <v>447.33336217650793</v>
      </c>
      <c r="N63">
        <f t="shared" si="8"/>
        <v>1.2465722500000511</v>
      </c>
      <c r="O63">
        <f t="shared" si="9"/>
        <v>373.6035110427146</v>
      </c>
      <c r="P63">
        <f t="shared" si="10"/>
        <v>68.88985115050143</v>
      </c>
      <c r="Q63">
        <f t="shared" si="11"/>
        <v>4.839999983291903</v>
      </c>
    </row>
    <row r="64" spans="11:17" ht="12.75">
      <c r="K64">
        <f t="shared" si="12"/>
        <v>7.713999999999954</v>
      </c>
      <c r="L64">
        <f t="shared" si="7"/>
        <v>448.59524298206054</v>
      </c>
      <c r="M64">
        <f t="shared" si="6"/>
        <v>447.2887939820605</v>
      </c>
      <c r="N64">
        <f t="shared" si="8"/>
        <v>1.3064490000000524</v>
      </c>
      <c r="O64">
        <f t="shared" si="9"/>
        <v>373.5589594957668</v>
      </c>
      <c r="P64">
        <f t="shared" si="10"/>
        <v>68.88983450588118</v>
      </c>
      <c r="Q64">
        <f t="shared" si="11"/>
        <v>4.839999980412465</v>
      </c>
    </row>
    <row r="65" spans="11:17" ht="12.75">
      <c r="K65">
        <f t="shared" si="12"/>
        <v>7.660999999999954</v>
      </c>
      <c r="L65">
        <f t="shared" si="7"/>
        <v>448.6095321283249</v>
      </c>
      <c r="M65">
        <f t="shared" si="6"/>
        <v>447.2418018783248</v>
      </c>
      <c r="N65">
        <f t="shared" si="8"/>
        <v>1.3677302500000534</v>
      </c>
      <c r="O65">
        <f t="shared" si="9"/>
        <v>373.5119859012574</v>
      </c>
      <c r="P65">
        <f t="shared" si="10"/>
        <v>68.88981600003062</v>
      </c>
      <c r="Q65">
        <f t="shared" si="11"/>
        <v>4.83999997703679</v>
      </c>
    </row>
    <row r="66" spans="11:17" ht="12.75">
      <c r="K66">
        <f t="shared" si="12"/>
        <v>7.607999999999954</v>
      </c>
      <c r="L66">
        <f aca="true" t="shared" si="13" ref="L66:L97">OLStryk+BLStryk</f>
        <v>448.62267014764865</v>
      </c>
      <c r="M66">
        <f t="shared" si="6"/>
        <v>447.1922541476486</v>
      </c>
      <c r="N66">
        <f aca="true" t="shared" si="14" ref="N66:N97">((K66-K)/Ksd)^2</f>
        <v>1.4304160000000545</v>
      </c>
      <c r="O66">
        <f aca="true" t="shared" si="15" ref="O66:O97">((10*EXP(-Ktry*$A$2)-$B$2)/RUVsd)^2</f>
        <v>373.4624587497452</v>
      </c>
      <c r="P66">
        <f aca="true" t="shared" si="16" ref="P66:P97">((10*EXP(-Ktry*$A$3)-$B$3)/RUVsd)^2</f>
        <v>68.88979542482407</v>
      </c>
      <c r="Q66">
        <f aca="true" t="shared" si="17" ref="Q66:Q97">((10*EXP(-Ktry*$A$4)-$B$4)/RUVsd)^2</f>
        <v>4.839999973079357</v>
      </c>
    </row>
    <row r="67" spans="11:17" ht="12.75">
      <c r="K67">
        <f aca="true" t="shared" si="18" ref="K67:K98">K66-delta</f>
        <v>7.554999999999954</v>
      </c>
      <c r="L67">
        <f t="shared" si="13"/>
        <v>448.63451817705857</v>
      </c>
      <c r="M67">
        <f aca="true" t="shared" si="19" ref="M67:M130">SUM(O67:Q67)</f>
        <v>447.14001192705854</v>
      </c>
      <c r="N67">
        <f t="shared" si="14"/>
        <v>1.4945062500000557</v>
      </c>
      <c r="O67">
        <f t="shared" si="15"/>
        <v>373.4102394097558</v>
      </c>
      <c r="P67">
        <f t="shared" si="16"/>
        <v>68.8897725488629</v>
      </c>
      <c r="Q67">
        <f t="shared" si="17"/>
        <v>4.839999968439908</v>
      </c>
    </row>
    <row r="68" spans="11:17" ht="12.75">
      <c r="K68">
        <f t="shared" si="18"/>
        <v>7.5019999999999545</v>
      </c>
      <c r="L68">
        <f t="shared" si="13"/>
        <v>448.6449298220283</v>
      </c>
      <c r="M68">
        <f t="shared" si="19"/>
        <v>447.08492882202825</v>
      </c>
      <c r="N68">
        <f t="shared" si="14"/>
        <v>1.5600010000000568</v>
      </c>
      <c r="O68">
        <f t="shared" si="15"/>
        <v>373.35518174415404</v>
      </c>
      <c r="P68">
        <f t="shared" si="16"/>
        <v>68.88974711487326</v>
      </c>
      <c r="Q68">
        <f t="shared" si="17"/>
        <v>4.839999963000906</v>
      </c>
    </row>
    <row r="69" spans="11:17" ht="12.75">
      <c r="K69">
        <f t="shared" si="18"/>
        <v>7.4489999999999545</v>
      </c>
      <c r="L69">
        <f t="shared" si="13"/>
        <v>448.65375074952476</v>
      </c>
      <c r="M69">
        <f t="shared" si="19"/>
        <v>447.0268504995247</v>
      </c>
      <c r="N69">
        <f t="shared" si="14"/>
        <v>1.626900250000058</v>
      </c>
      <c r="O69">
        <f t="shared" si="15"/>
        <v>373.2971317060874</v>
      </c>
      <c r="P69">
        <f t="shared" si="16"/>
        <v>68.88971883681272</v>
      </c>
      <c r="Q69">
        <f t="shared" si="17"/>
        <v>4.83999995662456</v>
      </c>
    </row>
    <row r="70" spans="11:17" ht="12.75">
      <c r="K70">
        <f t="shared" si="18"/>
        <v>7.395999999999955</v>
      </c>
      <c r="L70">
        <f t="shared" si="13"/>
        <v>448.660818259238</v>
      </c>
      <c r="M70">
        <f t="shared" si="19"/>
        <v>446.96561425923795</v>
      </c>
      <c r="N70">
        <f t="shared" si="14"/>
        <v>1.695204000000059</v>
      </c>
      <c r="O70">
        <f t="shared" si="15"/>
        <v>373.23592691343543</v>
      </c>
      <c r="P70">
        <f t="shared" si="16"/>
        <v>68.88968739665316</v>
      </c>
      <c r="Q70">
        <f t="shared" si="17"/>
        <v>4.839999949149325</v>
      </c>
    </row>
    <row r="71" spans="11:17" ht="12.75">
      <c r="K71">
        <f t="shared" si="18"/>
        <v>7.342999999999955</v>
      </c>
      <c r="L71">
        <f t="shared" si="13"/>
        <v>448.66596083184464</v>
      </c>
      <c r="M71">
        <f t="shared" si="19"/>
        <v>446.9010485818446</v>
      </c>
      <c r="N71">
        <f t="shared" si="14"/>
        <v>1.7649122500000602</v>
      </c>
      <c r="O71">
        <f t="shared" si="15"/>
        <v>373.1713962006543</v>
      </c>
      <c r="P71">
        <f t="shared" si="16"/>
        <v>68.88965244080441</v>
      </c>
      <c r="Q71">
        <f t="shared" si="17"/>
        <v>4.839999940385825</v>
      </c>
    </row>
    <row r="72" spans="11:17" ht="12.75">
      <c r="K72">
        <f t="shared" si="18"/>
        <v>7.289999999999955</v>
      </c>
      <c r="L72">
        <f t="shared" si="13"/>
        <v>448.66899765309483</v>
      </c>
      <c r="M72">
        <f t="shared" si="19"/>
        <v>446.83297265309477</v>
      </c>
      <c r="N72">
        <f t="shared" si="14"/>
        <v>1.8360250000000613</v>
      </c>
      <c r="O72">
        <f t="shared" si="15"/>
        <v>373.1033591468453</v>
      </c>
      <c r="P72">
        <f t="shared" si="16"/>
        <v>68.88961357613745</v>
      </c>
      <c r="Q72">
        <f t="shared" si="17"/>
        <v>4.839999930112041</v>
      </c>
    </row>
    <row r="73" spans="11:17" ht="12.75">
      <c r="K73">
        <f t="shared" si="18"/>
        <v>7.236999999999955</v>
      </c>
      <c r="L73">
        <f t="shared" si="13"/>
        <v>448.6697381124551</v>
      </c>
      <c r="M73">
        <f t="shared" si="19"/>
        <v>446.76119586245505</v>
      </c>
      <c r="N73">
        <f t="shared" si="14"/>
        <v>1.9085422500000624</v>
      </c>
      <c r="O73">
        <f t="shared" si="15"/>
        <v>373.031625578824</v>
      </c>
      <c r="P73">
        <f t="shared" si="16"/>
        <v>68.88957036556339</v>
      </c>
      <c r="Q73">
        <f t="shared" si="17"/>
        <v>4.839999918067692</v>
      </c>
    </row>
    <row r="74" spans="11:17" ht="12.75">
      <c r="K74">
        <f t="shared" si="18"/>
        <v>7.183999999999955</v>
      </c>
      <c r="L74">
        <f t="shared" si="13"/>
        <v>448.6679812749726</v>
      </c>
      <c r="M74">
        <f t="shared" si="19"/>
        <v>446.68551727497254</v>
      </c>
      <c r="N74">
        <f t="shared" si="14"/>
        <v>1.9824640000000635</v>
      </c>
      <c r="O74">
        <f t="shared" si="15"/>
        <v>372.9559950479071</v>
      </c>
      <c r="P74">
        <f t="shared" si="16"/>
        <v>68.88952232311777</v>
      </c>
      <c r="Q74">
        <f t="shared" si="17"/>
        <v>4.839999903947647</v>
      </c>
    </row>
    <row r="75" spans="11:17" ht="12.75">
      <c r="K75">
        <f t="shared" si="18"/>
        <v>7.130999999999955</v>
      </c>
      <c r="L75">
        <f t="shared" si="13"/>
        <v>448.66351532495855</v>
      </c>
      <c r="M75">
        <f t="shared" si="19"/>
        <v>446.6057250749585</v>
      </c>
      <c r="N75">
        <f t="shared" si="14"/>
        <v>2.0577902500000644</v>
      </c>
      <c r="O75">
        <f t="shared" si="15"/>
        <v>372.87625627906897</v>
      </c>
      <c r="P75">
        <f t="shared" si="16"/>
        <v>68.88946890849537</v>
      </c>
      <c r="Q75">
        <f t="shared" si="17"/>
        <v>4.839999887394181</v>
      </c>
    </row>
    <row r="76" spans="11:17" ht="12.75">
      <c r="K76">
        <f t="shared" si="18"/>
        <v>7.077999999999955</v>
      </c>
      <c r="L76">
        <f t="shared" si="13"/>
        <v>448.6561169800243</v>
      </c>
      <c r="M76">
        <f t="shared" si="19"/>
        <v>446.52159598002424</v>
      </c>
      <c r="N76">
        <f t="shared" si="14"/>
        <v>2.1345210000000656</v>
      </c>
      <c r="O76">
        <f t="shared" si="15"/>
        <v>372.7921865910624</v>
      </c>
      <c r="P76">
        <f t="shared" si="16"/>
        <v>68.889409520974</v>
      </c>
      <c r="Q76">
        <f t="shared" si="17"/>
        <v>4.839999867987927</v>
      </c>
    </row>
    <row r="77" spans="11:17" ht="12.75">
      <c r="K77">
        <f t="shared" si="18"/>
        <v>7.024999999999955</v>
      </c>
      <c r="L77">
        <f t="shared" si="13"/>
        <v>448.645550873922</v>
      </c>
      <c r="M77">
        <f t="shared" si="19"/>
        <v>446.4328946239219</v>
      </c>
      <c r="N77">
        <f t="shared" si="14"/>
        <v>2.212656250000067</v>
      </c>
      <c r="O77">
        <f t="shared" si="15"/>
        <v>372.7035512860261</v>
      </c>
      <c r="P77">
        <f t="shared" si="16"/>
        <v>68.8893434926586</v>
      </c>
      <c r="Q77">
        <f t="shared" si="17"/>
        <v>4.839999845237236</v>
      </c>
    </row>
    <row r="78" spans="11:17" ht="12.75">
      <c r="K78">
        <f t="shared" si="18"/>
        <v>6.971999999999955</v>
      </c>
      <c r="L78">
        <f t="shared" si="13"/>
        <v>448.63156890657325</v>
      </c>
      <c r="M78">
        <f t="shared" si="19"/>
        <v>446.3393729065732</v>
      </c>
      <c r="N78">
        <f t="shared" si="14"/>
        <v>2.292196000000068</v>
      </c>
      <c r="O78">
        <f t="shared" si="15"/>
        <v>372.61010300703725</v>
      </c>
      <c r="P78">
        <f t="shared" si="16"/>
        <v>68.88927008097019</v>
      </c>
      <c r="Q78">
        <f t="shared" si="17"/>
        <v>4.839999818565741</v>
      </c>
    </row>
    <row r="79" spans="11:17" ht="12.75">
      <c r="K79">
        <f t="shared" si="18"/>
        <v>6.918999999999955</v>
      </c>
      <c r="L79">
        <f t="shared" si="13"/>
        <v>448.6139095595865</v>
      </c>
      <c r="M79">
        <f t="shared" si="19"/>
        <v>446.2407693095864</v>
      </c>
      <c r="N79">
        <f t="shared" si="14"/>
        <v>2.373140250000069</v>
      </c>
      <c r="O79">
        <f t="shared" si="15"/>
        <v>372.5115810619937</v>
      </c>
      <c r="P79">
        <f t="shared" si="16"/>
        <v>68.88918846029496</v>
      </c>
      <c r="Q79">
        <f t="shared" si="17"/>
        <v>4.839999787297734</v>
      </c>
    </row>
    <row r="80" spans="11:17" ht="12.75">
      <c r="K80">
        <f t="shared" si="18"/>
        <v>6.865999999999955</v>
      </c>
      <c r="L80">
        <f t="shared" si="13"/>
        <v>448.59229717548106</v>
      </c>
      <c r="M80">
        <f t="shared" si="19"/>
        <v>446.136808175481</v>
      </c>
      <c r="N80">
        <f t="shared" si="14"/>
        <v>2.45548900000007</v>
      </c>
      <c r="O80">
        <f t="shared" si="15"/>
        <v>372.4077107121405</v>
      </c>
      <c r="P80">
        <f t="shared" si="16"/>
        <v>68.88909771269945</v>
      </c>
      <c r="Q80">
        <f t="shared" si="17"/>
        <v>4.839999750641063</v>
      </c>
    </row>
    <row r="81" spans="11:17" ht="12.75">
      <c r="K81">
        <f t="shared" si="18"/>
        <v>6.812999999999955</v>
      </c>
      <c r="L81">
        <f t="shared" si="13"/>
        <v>448.5664411987491</v>
      </c>
      <c r="M81">
        <f t="shared" si="19"/>
        <v>446.027198948749</v>
      </c>
      <c r="N81">
        <f t="shared" si="14"/>
        <v>2.539242250000071</v>
      </c>
      <c r="O81">
        <f t="shared" si="15"/>
        <v>372.29820242347427</v>
      </c>
      <c r="P81">
        <f t="shared" si="16"/>
        <v>68.88899681760766</v>
      </c>
      <c r="Q81">
        <f t="shared" si="17"/>
        <v>4.839999707667056</v>
      </c>
    </row>
    <row r="82" spans="11:17" ht="12.75">
      <c r="K82">
        <f t="shared" si="18"/>
        <v>6.759999999999955</v>
      </c>
      <c r="L82">
        <f t="shared" si="13"/>
        <v>448.53603537679976</v>
      </c>
      <c r="M82">
        <f t="shared" si="19"/>
        <v>445.91163537679967</v>
      </c>
      <c r="N82">
        <f t="shared" si="14"/>
        <v>2.6244000000000725</v>
      </c>
      <c r="O82">
        <f t="shared" si="15"/>
        <v>372.1827510791885</v>
      </c>
      <c r="P82">
        <f t="shared" si="16"/>
        <v>68.88888464032412</v>
      </c>
      <c r="Q82">
        <f t="shared" si="17"/>
        <v>4.839999657287</v>
      </c>
    </row>
    <row r="83" spans="11:17" ht="12.75">
      <c r="K83">
        <f t="shared" si="18"/>
        <v>6.706999999999955</v>
      </c>
      <c r="L83">
        <f t="shared" si="13"/>
        <v>448.50075691873343</v>
      </c>
      <c r="M83">
        <f t="shared" si="19"/>
        <v>445.78979466873335</v>
      </c>
      <c r="N83">
        <f t="shared" si="14"/>
        <v>2.7109622500000734</v>
      </c>
      <c r="O83">
        <f t="shared" si="15"/>
        <v>372.06103515123533</v>
      </c>
      <c r="P83">
        <f t="shared" si="16"/>
        <v>68.88875991927348</v>
      </c>
      <c r="Q83">
        <f t="shared" si="17"/>
        <v>4.839999598224545</v>
      </c>
    </row>
    <row r="84" spans="11:17" ht="12.75">
      <c r="K84">
        <f t="shared" si="18"/>
        <v>6.6539999999999555</v>
      </c>
      <c r="L84">
        <f t="shared" si="13"/>
        <v>448.4602656097988</v>
      </c>
      <c r="M84">
        <f t="shared" si="19"/>
        <v>445.6613366097987</v>
      </c>
      <c r="N84">
        <f t="shared" si="14"/>
        <v>2.7989290000000744</v>
      </c>
      <c r="O84">
        <f t="shared" si="15"/>
        <v>371.9327158290019</v>
      </c>
      <c r="P84">
        <f t="shared" si="16"/>
        <v>68.88862125181342</v>
      </c>
      <c r="Q84">
        <f t="shared" si="17"/>
        <v>4.839999528983389</v>
      </c>
    </row>
    <row r="85" spans="11:17" ht="12.75">
      <c r="K85">
        <f t="shared" si="18"/>
        <v>6.600999999999956</v>
      </c>
      <c r="L85">
        <f t="shared" si="13"/>
        <v>448.41420287928577</v>
      </c>
      <c r="M85">
        <f t="shared" si="19"/>
        <v>445.52590262928567</v>
      </c>
      <c r="N85">
        <f t="shared" si="14"/>
        <v>2.8883002500000754</v>
      </c>
      <c r="O85">
        <f t="shared" si="15"/>
        <v>371.79743610301466</v>
      </c>
      <c r="P85">
        <f t="shared" si="16"/>
        <v>68.88846707846167</v>
      </c>
      <c r="Q85">
        <f t="shared" si="17"/>
        <v>4.8399994478093555</v>
      </c>
    </row>
    <row r="86" spans="11:17" ht="12.75">
      <c r="K86">
        <f t="shared" si="18"/>
        <v>6.547999999999956</v>
      </c>
      <c r="L86">
        <f t="shared" si="13"/>
        <v>448.36219081950145</v>
      </c>
      <c r="M86">
        <f t="shared" si="19"/>
        <v>445.3831148195014</v>
      </c>
      <c r="N86">
        <f t="shared" si="14"/>
        <v>2.9790760000000764</v>
      </c>
      <c r="O86">
        <f t="shared" si="15"/>
        <v>371.6548198014965</v>
      </c>
      <c r="P86">
        <f t="shared" si="16"/>
        <v>68.88829566535892</v>
      </c>
      <c r="Q86">
        <f t="shared" si="17"/>
        <v>4.8399993526459575</v>
      </c>
    </row>
    <row r="87" spans="11:17" ht="12.75">
      <c r="K87">
        <f t="shared" si="18"/>
        <v>6.494999999999956</v>
      </c>
      <c r="L87">
        <f t="shared" si="13"/>
        <v>448.3038311533695</v>
      </c>
      <c r="M87">
        <f t="shared" si="19"/>
        <v>445.2325749033694</v>
      </c>
      <c r="N87">
        <f t="shared" si="14"/>
        <v>3.0712562500000775</v>
      </c>
      <c r="O87">
        <f t="shared" si="15"/>
        <v>371.5044705775154</v>
      </c>
      <c r="P87">
        <f t="shared" si="16"/>
        <v>68.88810508477174</v>
      </c>
      <c r="Q87">
        <f t="shared" si="17"/>
        <v>4.839999241082295</v>
      </c>
    </row>
    <row r="88" spans="11:17" ht="12.75">
      <c r="K88">
        <f t="shared" si="18"/>
        <v>6.441999999999956</v>
      </c>
      <c r="L88">
        <f t="shared" si="13"/>
        <v>448.2387041480834</v>
      </c>
      <c r="M88">
        <f t="shared" si="19"/>
        <v>445.0738631480833</v>
      </c>
      <c r="N88">
        <f t="shared" si="14"/>
        <v>3.1648410000000786</v>
      </c>
      <c r="O88">
        <f t="shared" si="15"/>
        <v>371.3459708443762</v>
      </c>
      <c r="P88">
        <f t="shared" si="16"/>
        <v>68.88789319341517</v>
      </c>
      <c r="Q88">
        <f t="shared" si="17"/>
        <v>4.839999110291983</v>
      </c>
    </row>
    <row r="89" spans="11:17" ht="12.75">
      <c r="K89">
        <f t="shared" si="18"/>
        <v>6.388999999999956</v>
      </c>
      <c r="L89">
        <f t="shared" si="13"/>
        <v>448.16636747212664</v>
      </c>
      <c r="M89">
        <f t="shared" si="19"/>
        <v>444.90653722212653</v>
      </c>
      <c r="N89">
        <f t="shared" si="14"/>
        <v>3.2598302500000798</v>
      </c>
      <c r="O89">
        <f t="shared" si="15"/>
        <v>371.17888065681296</v>
      </c>
      <c r="P89">
        <f t="shared" si="16"/>
        <v>68.88765760835203</v>
      </c>
      <c r="Q89">
        <f t="shared" si="17"/>
        <v>4.839998956961539</v>
      </c>
    </row>
    <row r="90" spans="11:17" ht="12.75">
      <c r="K90">
        <f t="shared" si="18"/>
        <v>6.335999999999956</v>
      </c>
      <c r="L90">
        <f t="shared" si="13"/>
        <v>448.0863549928578</v>
      </c>
      <c r="M90">
        <f t="shared" si="19"/>
        <v>444.73013099285777</v>
      </c>
      <c r="N90">
        <f t="shared" si="14"/>
        <v>3.356224000000081</v>
      </c>
      <c r="O90">
        <f t="shared" si="15"/>
        <v>371.0027365354533</v>
      </c>
      <c r="P90">
        <f t="shared" si="16"/>
        <v>68.887395680198</v>
      </c>
      <c r="Q90">
        <f t="shared" si="17"/>
        <v>4.839998777206445</v>
      </c>
    </row>
    <row r="91" spans="11:17" ht="12.75">
      <c r="K91">
        <f t="shared" si="18"/>
        <v>6.282999999999956</v>
      </c>
      <c r="L91">
        <f t="shared" si="13"/>
        <v>447.9981755117346</v>
      </c>
      <c r="M91">
        <f t="shared" si="19"/>
        <v>444.5441532617345</v>
      </c>
      <c r="N91">
        <f t="shared" si="14"/>
        <v>3.4540222500000817</v>
      </c>
      <c r="O91">
        <f t="shared" si="15"/>
        <v>370.81705023193086</v>
      </c>
      <c r="P91">
        <f t="shared" si="16"/>
        <v>68.88710446333089</v>
      </c>
      <c r="Q91">
        <f t="shared" si="17"/>
        <v>4.839998566472727</v>
      </c>
    </row>
    <row r="92" spans="11:17" ht="12.75">
      <c r="K92">
        <f t="shared" si="18"/>
        <v>6.229999999999956</v>
      </c>
      <c r="L92">
        <f t="shared" si="13"/>
        <v>447.90131143412657</v>
      </c>
      <c r="M92">
        <f t="shared" si="19"/>
        <v>444.34808643412646</v>
      </c>
      <c r="N92">
        <f t="shared" si="14"/>
        <v>3.553225000000083</v>
      </c>
      <c r="O92">
        <f t="shared" si="15"/>
        <v>370.621307431935</v>
      </c>
      <c r="P92">
        <f t="shared" si="16"/>
        <v>68.88678068276981</v>
      </c>
      <c r="Q92">
        <f t="shared" si="17"/>
        <v>4.839998319421604</v>
      </c>
    </row>
    <row r="93" spans="11:17" ht="12.75">
      <c r="K93">
        <f t="shared" si="18"/>
        <v>6.176999999999956</v>
      </c>
      <c r="L93">
        <f t="shared" si="13"/>
        <v>447.79521737054125</v>
      </c>
      <c r="M93">
        <f t="shared" si="19"/>
        <v>444.14138512054114</v>
      </c>
      <c r="N93">
        <f t="shared" si="14"/>
        <v>3.653832250000084</v>
      </c>
      <c r="O93">
        <f t="shared" si="15"/>
        <v>370.41496639339476</v>
      </c>
      <c r="P93">
        <f t="shared" si="16"/>
        <v>68.88642069735216</v>
      </c>
      <c r="Q93">
        <f t="shared" si="17"/>
        <v>4.839998029794202</v>
      </c>
    </row>
    <row r="94" spans="11:17" ht="12.75">
      <c r="K94">
        <f t="shared" si="18"/>
        <v>6.123999999999956</v>
      </c>
      <c r="L94">
        <f t="shared" si="13"/>
        <v>447.6793186659546</v>
      </c>
      <c r="M94">
        <f t="shared" si="19"/>
        <v>443.92347466595453</v>
      </c>
      <c r="N94">
        <f t="shared" si="14"/>
        <v>3.755844000000085</v>
      </c>
      <c r="O94">
        <f t="shared" si="15"/>
        <v>370.19745651690766</v>
      </c>
      <c r="P94">
        <f t="shared" si="16"/>
        <v>68.88602045879385</v>
      </c>
      <c r="Q94">
        <f t="shared" si="17"/>
        <v>4.839997690253021</v>
      </c>
    </row>
    <row r="95" spans="11:17" ht="12.75">
      <c r="K95">
        <f t="shared" si="18"/>
        <v>6.070999999999956</v>
      </c>
      <c r="L95">
        <f t="shared" si="13"/>
        <v>447.5530098538077</v>
      </c>
      <c r="M95">
        <f t="shared" si="19"/>
        <v>443.6937496038076</v>
      </c>
      <c r="N95">
        <f t="shared" si="14"/>
        <v>3.859260250000086</v>
      </c>
      <c r="O95">
        <f t="shared" si="15"/>
        <v>369.96817684543765</v>
      </c>
      <c r="P95">
        <f t="shared" si="16"/>
        <v>68.88557546617392</v>
      </c>
      <c r="Q95">
        <f t="shared" si="17"/>
        <v>4.839997292196027</v>
      </c>
    </row>
    <row r="96" spans="11:17" ht="12.75">
      <c r="K96">
        <f t="shared" si="18"/>
        <v>6.017999999999956</v>
      </c>
      <c r="L96">
        <f t="shared" si="13"/>
        <v>447.4156530310911</v>
      </c>
      <c r="M96">
        <f t="shared" si="19"/>
        <v>443.451572031091</v>
      </c>
      <c r="N96">
        <f t="shared" si="14"/>
        <v>3.9640810000000872</v>
      </c>
      <c r="O96">
        <f t="shared" si="15"/>
        <v>369.7264944902208</v>
      </c>
      <c r="P96">
        <f t="shared" si="16"/>
        <v>68.88508071533155</v>
      </c>
      <c r="Q96">
        <f t="shared" si="17"/>
        <v>4.8399968255387265</v>
      </c>
    </row>
    <row r="97" spans="11:17" ht="12.75">
      <c r="K97">
        <f t="shared" si="18"/>
        <v>5.964999999999956</v>
      </c>
      <c r="L97">
        <f t="shared" si="13"/>
        <v>447.2665761508154</v>
      </c>
      <c r="M97">
        <f t="shared" si="19"/>
        <v>443.1962699008153</v>
      </c>
      <c r="N97">
        <f t="shared" si="14"/>
        <v>4.070306250000088</v>
      </c>
      <c r="O97">
        <f t="shared" si="15"/>
        <v>369.47174297974925</v>
      </c>
      <c r="P97">
        <f t="shared" si="16"/>
        <v>68.8845306426074</v>
      </c>
      <c r="Q97">
        <f t="shared" si="17"/>
        <v>4.839996278458694</v>
      </c>
    </row>
    <row r="98" spans="11:17" ht="12.75">
      <c r="K98">
        <f t="shared" si="18"/>
        <v>5.911999999999956</v>
      </c>
      <c r="L98">
        <f aca="true" t="shared" si="20" ref="L98:L129">OLStryk+BLStryk</f>
        <v>447.1050712280114</v>
      </c>
      <c r="M98">
        <f t="shared" si="19"/>
        <v>442.9271352280113</v>
      </c>
      <c r="N98">
        <f aca="true" t="shared" si="21" ref="N98:N129">((K98-K)/Ksd)^2</f>
        <v>4.177936000000089</v>
      </c>
      <c r="O98">
        <f aca="true" t="shared" si="22" ref="O98:O129">((10*EXP(-Ktry*$A$2)-$B$2)/RUVsd)^2</f>
        <v>369.20322052861786</v>
      </c>
      <c r="P98">
        <f aca="true" t="shared" si="23" ref="P98:P129">((10*EXP(-Ktry*$A$3)-$B$3)/RUVsd)^2</f>
        <v>68.88391906229744</v>
      </c>
      <c r="Q98">
        <f aca="true" t="shared" si="24" ref="Q98:Q129">((10*EXP(-Ktry*$A$4)-$B$4)/RUVsd)^2</f>
        <v>4.839995637096051</v>
      </c>
    </row>
    <row r="99" spans="11:17" ht="12.75">
      <c r="K99">
        <f aca="true" t="shared" si="25" ref="K99:K130">K98-delta</f>
        <v>5.8589999999999565</v>
      </c>
      <c r="L99">
        <f t="shared" si="20"/>
        <v>446.93039245528274</v>
      </c>
      <c r="M99">
        <f t="shared" si="19"/>
        <v>442.64342220528266</v>
      </c>
      <c r="N99">
        <f t="shared" si="21"/>
        <v>4.28697025000009</v>
      </c>
      <c r="O99">
        <f t="shared" si="22"/>
        <v>368.9201882229635</v>
      </c>
      <c r="P99">
        <f t="shared" si="23"/>
        <v>68.88323909711686</v>
      </c>
      <c r="Q99">
        <f t="shared" si="24"/>
        <v>4.839994885202341</v>
      </c>
    </row>
    <row r="100" spans="11:17" ht="12.75">
      <c r="K100">
        <f t="shared" si="25"/>
        <v>5.8059999999999565</v>
      </c>
      <c r="L100">
        <f t="shared" si="20"/>
        <v>446.7417542237903</v>
      </c>
      <c r="M100">
        <f t="shared" si="19"/>
        <v>442.3443452237902</v>
      </c>
      <c r="N100">
        <f t="shared" si="21"/>
        <v>4.397409000000091</v>
      </c>
      <c r="O100">
        <f t="shared" si="22"/>
        <v>368.6218681191676</v>
      </c>
      <c r="P100">
        <f t="shared" si="23"/>
        <v>68.88248310089375</v>
      </c>
      <c r="Q100">
        <f t="shared" si="24"/>
        <v>4.839994003728886</v>
      </c>
    </row>
    <row r="101" spans="11:17" ht="12.75">
      <c r="K101">
        <f t="shared" si="25"/>
        <v>5.752999999999957</v>
      </c>
      <c r="L101">
        <f t="shared" si="20"/>
        <v>446.53832904541224</v>
      </c>
      <c r="M101">
        <f t="shared" si="19"/>
        <v>442.02907679541215</v>
      </c>
      <c r="N101">
        <f t="shared" si="21"/>
        <v>4.509252250000092</v>
      </c>
      <c r="O101">
        <f t="shared" si="22"/>
        <v>368.30744125244325</v>
      </c>
      <c r="P101">
        <f t="shared" si="23"/>
        <v>68.8816425726247</v>
      </c>
      <c r="Q101">
        <f t="shared" si="24"/>
        <v>4.839992970344213</v>
      </c>
    </row>
    <row r="102" spans="11:17" ht="12.75">
      <c r="K102">
        <f t="shared" si="25"/>
        <v>5.699999999999957</v>
      </c>
      <c r="L102">
        <f t="shared" si="20"/>
        <v>446.3192453716955</v>
      </c>
      <c r="M102">
        <f t="shared" si="19"/>
        <v>441.6967453716954</v>
      </c>
      <c r="N102">
        <f t="shared" si="21"/>
        <v>4.622500000000093</v>
      </c>
      <c r="O102">
        <f t="shared" si="22"/>
        <v>367.97604555189923</v>
      </c>
      <c r="P102">
        <f t="shared" si="23"/>
        <v>68.88070806092784</v>
      </c>
      <c r="Q102">
        <f t="shared" si="24"/>
        <v>4.839991758868284</v>
      </c>
    </row>
    <row r="103" spans="11:17" ht="12.75">
      <c r="K103">
        <f t="shared" si="25"/>
        <v>5.646999999999957</v>
      </c>
      <c r="L103">
        <f t="shared" si="20"/>
        <v>446.08358530508355</v>
      </c>
      <c r="M103">
        <f t="shared" si="19"/>
        <v>441.3464330550834</v>
      </c>
      <c r="N103">
        <f t="shared" si="21"/>
        <v>4.737152250000094</v>
      </c>
      <c r="O103">
        <f t="shared" si="22"/>
        <v>367.62677365865255</v>
      </c>
      <c r="P103">
        <f t="shared" si="23"/>
        <v>68.8796690578216</v>
      </c>
      <c r="Q103">
        <f t="shared" si="24"/>
        <v>4.839990338609273</v>
      </c>
    </row>
    <row r="104" spans="11:17" ht="12.75">
      <c r="K104">
        <f t="shared" si="25"/>
        <v>5.593999999999957</v>
      </c>
      <c r="L104">
        <f t="shared" si="20"/>
        <v>445.83038219778416</v>
      </c>
      <c r="M104">
        <f t="shared" si="19"/>
        <v>440.97717319778405</v>
      </c>
      <c r="N104">
        <f t="shared" si="21"/>
        <v>4.853209000000096</v>
      </c>
      <c r="O104">
        <f t="shared" si="22"/>
        <v>367.25867064356004</v>
      </c>
      <c r="P104">
        <f t="shared" si="23"/>
        <v>68.87851388063802</v>
      </c>
      <c r="Q104">
        <f t="shared" si="24"/>
        <v>4.839988673586008</v>
      </c>
    </row>
    <row r="105" spans="11:17" ht="12.75">
      <c r="K105">
        <f t="shared" si="25"/>
        <v>5.540999999999957</v>
      </c>
      <c r="L105">
        <f t="shared" si="20"/>
        <v>445.55861813352584</v>
      </c>
      <c r="M105">
        <f t="shared" si="19"/>
        <v>440.58794788352577</v>
      </c>
      <c r="N105">
        <f t="shared" si="21"/>
        <v>4.970670250000096</v>
      </c>
      <c r="O105">
        <f t="shared" si="22"/>
        <v>366.87073162116315</v>
      </c>
      <c r="P105">
        <f t="shared" si="23"/>
        <v>68.8772295407462</v>
      </c>
      <c r="Q105">
        <f t="shared" si="24"/>
        <v>4.839986721616417</v>
      </c>
    </row>
    <row r="106" spans="11:17" ht="12.75">
      <c r="K106">
        <f t="shared" si="25"/>
        <v>5.487999999999957</v>
      </c>
      <c r="L106">
        <f t="shared" si="20"/>
        <v>445.2672212873425</v>
      </c>
      <c r="M106">
        <f t="shared" si="19"/>
        <v>440.1776852873424</v>
      </c>
      <c r="N106">
        <f t="shared" si="21"/>
        <v>5.0895360000000975</v>
      </c>
      <c r="O106">
        <f t="shared" si="22"/>
        <v>366.46189925647826</v>
      </c>
      <c r="P106">
        <f t="shared" si="23"/>
        <v>68.87580159761524</v>
      </c>
      <c r="Q106">
        <f t="shared" si="24"/>
        <v>4.839984433248897</v>
      </c>
    </row>
    <row r="107" spans="11:17" ht="12.75">
      <c r="K107">
        <f t="shared" si="25"/>
        <v>5.434999999999957</v>
      </c>
      <c r="L107">
        <f t="shared" si="20"/>
        <v>444.95506315843465</v>
      </c>
      <c r="M107">
        <f t="shared" si="19"/>
        <v>439.74525690843456</v>
      </c>
      <c r="N107">
        <f t="shared" si="21"/>
        <v>5.209806250000098</v>
      </c>
      <c r="O107">
        <f t="shared" si="22"/>
        <v>366.03106116134387</v>
      </c>
      <c r="P107">
        <f t="shared" si="23"/>
        <v>68.87421399658119</v>
      </c>
      <c r="Q107">
        <f t="shared" si="24"/>
        <v>4.839981750509502</v>
      </c>
    </row>
    <row r="108" spans="11:17" ht="12.75">
      <c r="K108">
        <f t="shared" si="25"/>
        <v>5.381999999999957</v>
      </c>
      <c r="L108">
        <f t="shared" si="20"/>
        <v>444.6209556710706</v>
      </c>
      <c r="M108">
        <f t="shared" si="19"/>
        <v>439.2894746710705</v>
      </c>
      <c r="N108">
        <f t="shared" si="21"/>
        <v>5.3314810000001</v>
      </c>
      <c r="O108">
        <f t="shared" si="22"/>
        <v>365.5770471771359</v>
      </c>
      <c r="P108">
        <f t="shared" si="23"/>
        <v>68.87244888850132</v>
      </c>
      <c r="Q108">
        <f t="shared" si="24"/>
        <v>4.839978605433258</v>
      </c>
    </row>
    <row r="109" spans="11:17" ht="12.75">
      <c r="K109">
        <f t="shared" si="25"/>
        <v>5.328999999999957</v>
      </c>
      <c r="L109">
        <f t="shared" si="20"/>
        <v>444.26364813842713</v>
      </c>
      <c r="M109">
        <f t="shared" si="19"/>
        <v>438.80908788842703</v>
      </c>
      <c r="N109">
        <f t="shared" si="21"/>
        <v>5.4545602500001005</v>
      </c>
      <c r="O109">
        <f t="shared" si="22"/>
        <v>365.0986265408074</v>
      </c>
      <c r="P109">
        <f t="shared" si="23"/>
        <v>68.87048642927734</v>
      </c>
      <c r="Q109">
        <f t="shared" si="24"/>
        <v>4.839974918342331</v>
      </c>
    </row>
    <row r="110" spans="11:17" ht="12.75">
      <c r="K110">
        <f t="shared" si="25"/>
        <v>5.275999999999957</v>
      </c>
      <c r="L110">
        <f t="shared" si="20"/>
        <v>443.8818240842269</v>
      </c>
      <c r="M110">
        <f t="shared" si="19"/>
        <v>438.30278008422675</v>
      </c>
      <c r="N110">
        <f t="shared" si="21"/>
        <v>5.579044000000101</v>
      </c>
      <c r="O110">
        <f t="shared" si="22"/>
        <v>364.5945049313946</v>
      </c>
      <c r="P110">
        <f t="shared" si="23"/>
        <v>68.8683045570046</v>
      </c>
      <c r="Q110">
        <f t="shared" si="24"/>
        <v>4.839970595827516</v>
      </c>
    </row>
    <row r="111" spans="11:17" ht="12.75">
      <c r="K111">
        <f t="shared" si="25"/>
        <v>5.222999999999957</v>
      </c>
      <c r="L111">
        <f t="shared" si="20"/>
        <v>443.4740979170002</v>
      </c>
      <c r="M111">
        <f t="shared" si="19"/>
        <v>437.7691656670001</v>
      </c>
      <c r="N111">
        <f t="shared" si="21"/>
        <v>5.704932250000102</v>
      </c>
      <c r="O111">
        <f t="shared" si="22"/>
        <v>364.0633213943627</v>
      </c>
      <c r="P111">
        <f t="shared" si="23"/>
        <v>68.86587874425561</v>
      </c>
      <c r="Q111">
        <f t="shared" si="24"/>
        <v>4.839965528381828</v>
      </c>
    </row>
    <row r="112" spans="11:17" ht="12.75">
      <c r="K112">
        <f t="shared" si="25"/>
        <v>5.169999999999957</v>
      </c>
      <c r="L112">
        <f t="shared" si="20"/>
        <v>443.03901145181754</v>
      </c>
      <c r="M112">
        <f t="shared" si="19"/>
        <v>437.20678645181744</v>
      </c>
      <c r="N112">
        <f t="shared" si="21"/>
        <v>5.832225000000103</v>
      </c>
      <c r="O112">
        <f t="shared" si="22"/>
        <v>363.5036451414607</v>
      </c>
      <c r="P112">
        <f t="shared" si="23"/>
        <v>68.86318172273043</v>
      </c>
      <c r="Q112">
        <f t="shared" si="24"/>
        <v>4.8399595876263355</v>
      </c>
    </row>
    <row r="113" spans="11:17" ht="12.75">
      <c r="K113">
        <f t="shared" si="25"/>
        <v>5.116999999999957</v>
      </c>
      <c r="L113">
        <f t="shared" si="20"/>
        <v>442.5750302743661</v>
      </c>
      <c r="M113">
        <f t="shared" si="19"/>
        <v>436.614108024366</v>
      </c>
      <c r="N113">
        <f t="shared" si="21"/>
        <v>5.960922250000104</v>
      </c>
      <c r="O113">
        <f t="shared" si="22"/>
        <v>362.91397222410876</v>
      </c>
      <c r="P113">
        <f t="shared" si="23"/>
        <v>68.86018317719935</v>
      </c>
      <c r="Q113">
        <f t="shared" si="24"/>
        <v>4.839952623057881</v>
      </c>
    </row>
    <row r="114" spans="11:17" ht="12.75">
      <c r="K114">
        <f t="shared" si="25"/>
        <v>5.063999999999957</v>
      </c>
      <c r="L114">
        <f t="shared" si="20"/>
        <v>442.0805399423268</v>
      </c>
      <c r="M114">
        <f t="shared" si="19"/>
        <v>435.9895159423267</v>
      </c>
      <c r="N114">
        <f t="shared" si="21"/>
        <v>6.091024000000105</v>
      </c>
      <c r="O114">
        <f t="shared" si="22"/>
        <v>362.29272207876653</v>
      </c>
      <c r="P114">
        <f t="shared" si="23"/>
        <v>68.85684940532379</v>
      </c>
      <c r="Q114">
        <f t="shared" si="24"/>
        <v>4.8399444582363795</v>
      </c>
    </row>
    <row r="115" spans="11:17" ht="12.75">
      <c r="K115">
        <f t="shared" si="25"/>
        <v>5.0109999999999575</v>
      </c>
      <c r="L115">
        <f t="shared" si="20"/>
        <v>441.55384201912966</v>
      </c>
      <c r="M115">
        <f t="shared" si="19"/>
        <v>435.33131176912957</v>
      </c>
      <c r="N115">
        <f t="shared" si="21"/>
        <v>6.222530250000106</v>
      </c>
      <c r="O115">
        <f t="shared" si="22"/>
        <v>361.6382339432503</v>
      </c>
      <c r="P115">
        <f t="shared" si="23"/>
        <v>68.85314293956418</v>
      </c>
      <c r="Q115">
        <f t="shared" si="24"/>
        <v>4.839934886315077</v>
      </c>
    </row>
    <row r="116" spans="11:17" ht="12.75">
      <c r="K116">
        <f t="shared" si="25"/>
        <v>4.9579999999999576</v>
      </c>
      <c r="L116">
        <f t="shared" si="20"/>
        <v>440.9931499353329</v>
      </c>
      <c r="M116">
        <f t="shared" si="19"/>
        <v>434.6377089353328</v>
      </c>
      <c r="N116">
        <f t="shared" si="21"/>
        <v>6.355441000000107</v>
      </c>
      <c r="O116">
        <f t="shared" si="22"/>
        <v>360.94876314356793</v>
      </c>
      <c r="P116">
        <f t="shared" si="23"/>
        <v>68.84902212696431</v>
      </c>
      <c r="Q116">
        <f t="shared" si="24"/>
        <v>4.839923664800563</v>
      </c>
    </row>
    <row r="117" spans="11:17" ht="12.75">
      <c r="K117">
        <f t="shared" si="25"/>
        <v>4.904999999999958</v>
      </c>
      <c r="L117">
        <f t="shared" si="20"/>
        <v>440.3965846731066</v>
      </c>
      <c r="M117">
        <f t="shared" si="19"/>
        <v>433.9068284231065</v>
      </c>
      <c r="N117">
        <f t="shared" si="21"/>
        <v>6.489756250000108</v>
      </c>
      <c r="O117">
        <f t="shared" si="22"/>
        <v>360.2224772515569</v>
      </c>
      <c r="P117">
        <f t="shared" si="23"/>
        <v>68.84444066213977</v>
      </c>
      <c r="Q117">
        <f t="shared" si="24"/>
        <v>4.839910509409842</v>
      </c>
    </row>
    <row r="118" spans="11:17" ht="12.75">
      <c r="K118">
        <f t="shared" si="25"/>
        <v>4.851999999999958</v>
      </c>
      <c r="L118">
        <f t="shared" si="20"/>
        <v>439.76217026960006</v>
      </c>
      <c r="M118">
        <f t="shared" si="19"/>
        <v>433.13669426959996</v>
      </c>
      <c r="N118">
        <f t="shared" si="21"/>
        <v>6.625476000000109</v>
      </c>
      <c r="O118">
        <f t="shared" si="22"/>
        <v>359.45745211444887</v>
      </c>
      <c r="P118">
        <f t="shared" si="23"/>
        <v>68.83934706828224</v>
      </c>
      <c r="Q118">
        <f t="shared" si="24"/>
        <v>4.839895086868864</v>
      </c>
    </row>
    <row r="119" spans="11:17" ht="12.75">
      <c r="K119">
        <f t="shared" si="25"/>
        <v>4.798999999999958</v>
      </c>
      <c r="L119">
        <f t="shared" si="20"/>
        <v>439.0878291353434</v>
      </c>
      <c r="M119">
        <f t="shared" si="19"/>
        <v>432.3252288853433</v>
      </c>
      <c r="N119">
        <f t="shared" si="21"/>
        <v>6.7626002500001094</v>
      </c>
      <c r="O119">
        <f t="shared" si="22"/>
        <v>358.6516677584498</v>
      </c>
      <c r="P119">
        <f t="shared" si="23"/>
        <v>68.83368412042336</v>
      </c>
      <c r="Q119">
        <f t="shared" si="24"/>
        <v>4.8398770064701315</v>
      </c>
    </row>
    <row r="120" spans="11:17" ht="12.75">
      <c r="K120">
        <f t="shared" si="25"/>
        <v>4.745999999999958</v>
      </c>
      <c r="L120">
        <f t="shared" si="20"/>
        <v>438.37137718430824</v>
      </c>
      <c r="M120">
        <f t="shared" si="19"/>
        <v>431.4702481843081</v>
      </c>
      <c r="N120">
        <f t="shared" si="21"/>
        <v>6.901129000000111</v>
      </c>
      <c r="O120">
        <f t="shared" si="22"/>
        <v>357.80300416956106</v>
      </c>
      <c r="P120">
        <f t="shared" si="23"/>
        <v>68.82738820457143</v>
      </c>
      <c r="Q120">
        <f t="shared" si="24"/>
        <v>4.839855810175609</v>
      </c>
    </row>
    <row r="121" spans="11:17" ht="12.75">
      <c r="K121">
        <f t="shared" si="25"/>
        <v>4.692999999999958</v>
      </c>
      <c r="L121">
        <f t="shared" si="20"/>
        <v>437.6105187728113</v>
      </c>
      <c r="M121">
        <f t="shared" si="19"/>
        <v>430.5694565228112</v>
      </c>
      <c r="N121">
        <f t="shared" si="21"/>
        <v>7.041062250000111</v>
      </c>
      <c r="O121">
        <f t="shared" si="22"/>
        <v>356.9092369561614</v>
      </c>
      <c r="P121">
        <f t="shared" si="23"/>
        <v>68.82038860563553</v>
      </c>
      <c r="Q121">
        <f t="shared" si="24"/>
        <v>4.8398309610143135</v>
      </c>
    </row>
    <row r="122" spans="11:17" ht="12.75">
      <c r="K122">
        <f t="shared" si="25"/>
        <v>4.639999999999958</v>
      </c>
      <c r="L122">
        <f t="shared" si="20"/>
        <v>436.8028414451371</v>
      </c>
      <c r="M122">
        <f t="shared" si="19"/>
        <v>429.62044144513703</v>
      </c>
      <c r="N122">
        <f t="shared" si="21"/>
        <v>7.182400000000113</v>
      </c>
      <c r="O122">
        <f t="shared" si="22"/>
        <v>355.968032899376</v>
      </c>
      <c r="P122">
        <f t="shared" si="23"/>
        <v>68.81260671628027</v>
      </c>
      <c r="Q122">
        <f t="shared" si="24"/>
        <v>4.839801829480813</v>
      </c>
    </row>
    <row r="123" spans="11:17" ht="12.75">
      <c r="K123">
        <f t="shared" si="25"/>
        <v>4.586999999999958</v>
      </c>
      <c r="L123">
        <f t="shared" si="20"/>
        <v>435.94581048456337</v>
      </c>
      <c r="M123">
        <f t="shared" si="19"/>
        <v>428.62066823456325</v>
      </c>
      <c r="N123">
        <f t="shared" si="21"/>
        <v>7.3251422500001135</v>
      </c>
      <c r="O123">
        <f t="shared" si="22"/>
        <v>354.9769453989712</v>
      </c>
      <c r="P123">
        <f t="shared" si="23"/>
        <v>68.80395515800176</v>
      </c>
      <c r="Q123">
        <f t="shared" si="24"/>
        <v>4.839767677590284</v>
      </c>
    </row>
    <row r="124" spans="11:17" ht="12.75">
      <c r="K124">
        <f t="shared" si="25"/>
        <v>4.533999999999958</v>
      </c>
      <c r="L124">
        <f t="shared" si="20"/>
        <v>435.0367632694519</v>
      </c>
      <c r="M124">
        <f t="shared" si="19"/>
        <v>427.5674742694518</v>
      </c>
      <c r="N124">
        <f t="shared" si="21"/>
        <v>7.469289000000114</v>
      </c>
      <c r="O124">
        <f t="shared" si="22"/>
        <v>353.93340982449473</v>
      </c>
      <c r="P124">
        <f t="shared" si="23"/>
        <v>68.79433680477061</v>
      </c>
      <c r="Q124">
        <f t="shared" si="24"/>
        <v>4.839727640186504</v>
      </c>
    </row>
    <row r="125" spans="11:17" ht="12.75">
      <c r="K125">
        <f t="shared" si="25"/>
        <v>4.480999999999958</v>
      </c>
      <c r="L125">
        <f t="shared" si="20"/>
        <v>434.07290343519753</v>
      </c>
      <c r="M125">
        <f t="shared" si="19"/>
        <v>426.45806318519743</v>
      </c>
      <c r="N125">
        <f t="shared" si="21"/>
        <v>7.614840250000116</v>
      </c>
      <c r="O125">
        <f t="shared" si="22"/>
        <v>352.8347387836195</v>
      </c>
      <c r="P125">
        <f t="shared" si="23"/>
        <v>68.78364369854829</v>
      </c>
      <c r="Q125">
        <f t="shared" si="24"/>
        <v>4.83968070302964</v>
      </c>
    </row>
    <row r="126" spans="11:17" ht="12.75">
      <c r="K126">
        <f t="shared" si="25"/>
        <v>4.427999999999958</v>
      </c>
      <c r="L126">
        <f t="shared" si="20"/>
        <v>433.0512948441707</v>
      </c>
      <c r="M126">
        <f t="shared" si="19"/>
        <v>425.28949884417057</v>
      </c>
      <c r="N126">
        <f t="shared" si="21"/>
        <v>7.761796000000117</v>
      </c>
      <c r="O126">
        <f t="shared" si="22"/>
        <v>351.67811732222737</v>
      </c>
      <c r="P126">
        <f t="shared" si="23"/>
        <v>68.77175584483382</v>
      </c>
      <c r="Q126">
        <f t="shared" si="24"/>
        <v>4.839625677109363</v>
      </c>
    </row>
    <row r="127" spans="11:17" ht="12.75">
      <c r="K127">
        <f t="shared" si="25"/>
        <v>4.374999999999958</v>
      </c>
      <c r="L127">
        <f t="shared" si="20"/>
        <v>431.96885536734476</v>
      </c>
      <c r="M127">
        <f t="shared" si="19"/>
        <v>424.05869911734464</v>
      </c>
      <c r="N127">
        <f t="shared" si="21"/>
        <v>7.910156250000117</v>
      </c>
      <c r="O127">
        <f t="shared" si="22"/>
        <v>350.46059807367857</v>
      </c>
      <c r="P127">
        <f t="shared" si="23"/>
        <v>68.75853987513278</v>
      </c>
      <c r="Q127">
        <f t="shared" si="24"/>
        <v>4.839561168533299</v>
      </c>
    </row>
    <row r="128" spans="11:17" ht="12.75">
      <c r="K128">
        <f t="shared" si="25"/>
        <v>4.321999999999958</v>
      </c>
      <c r="L128">
        <f t="shared" si="20"/>
        <v>430.82235048311264</v>
      </c>
      <c r="M128">
        <f t="shared" si="19"/>
        <v>422.7624294831125</v>
      </c>
      <c r="N128">
        <f t="shared" si="21"/>
        <v>8.059921000000118</v>
      </c>
      <c r="O128">
        <f t="shared" si="22"/>
        <v>349.17909637803643</v>
      </c>
      <c r="P128">
        <f t="shared" si="23"/>
        <v>68.74384756184693</v>
      </c>
      <c r="Q128">
        <f t="shared" si="24"/>
        <v>4.839485543229147</v>
      </c>
    </row>
    <row r="129" spans="11:17" ht="12.75">
      <c r="K129">
        <f t="shared" si="25"/>
        <v>4.268999999999958</v>
      </c>
      <c r="L129">
        <f t="shared" si="20"/>
        <v>429.60838670089163</v>
      </c>
      <c r="M129">
        <f t="shared" si="19"/>
        <v>421.39729645089153</v>
      </c>
      <c r="N129">
        <f t="shared" si="21"/>
        <v>8.211090250000119</v>
      </c>
      <c r="O129">
        <f t="shared" si="22"/>
        <v>347.8303853957736</v>
      </c>
      <c r="P129">
        <f t="shared" si="23"/>
        <v>68.72751416955016</v>
      </c>
      <c r="Q129">
        <f t="shared" si="24"/>
        <v>4.839396885567766</v>
      </c>
    </row>
    <row r="130" spans="11:17" ht="12.75">
      <c r="K130">
        <f t="shared" si="25"/>
        <v>4.2159999999999584</v>
      </c>
      <c r="L130">
        <f aca="true" t="shared" si="26" ref="L130:L161">OLStryk+BLStryk</f>
        <v>428.32340481954685</v>
      </c>
      <c r="M130">
        <f t="shared" si="19"/>
        <v>419.9597408195467</v>
      </c>
      <c r="N130">
        <f aca="true" t="shared" si="27" ref="N130:N161">((K130-K)/Ksd)^2</f>
        <v>8.36366400000012</v>
      </c>
      <c r="O130">
        <f aca="true" t="shared" si="28" ref="O130:O161">((10*EXP(-Ktry*$A$2)-$B$2)/RUVsd)^2</f>
        <v>346.41109124474974</v>
      </c>
      <c r="P130">
        <f aca="true" t="shared" si="29" ref="P130:P161">((10*EXP(-Ktry*$A$3)-$B$3)/RUVsd)^2</f>
        <v>68.70935662493584</v>
      </c>
      <c r="Q130">
        <f aca="true" t="shared" si="30" ref="Q130:Q161">((10*EXP(-Ktry*$A$4)-$B$4)/RUVsd)^2</f>
        <v>4.839292949861151</v>
      </c>
    </row>
    <row r="131" spans="11:17" ht="12.75">
      <c r="K131">
        <f aca="true" t="shared" si="31" ref="K131:K162">K130-delta</f>
        <v>4.1629999999999585</v>
      </c>
      <c r="L131">
        <f t="shared" si="26"/>
        <v>426.96367303345596</v>
      </c>
      <c r="M131">
        <f aca="true" t="shared" si="32" ref="M131:M194">SUM(O131:Q131)</f>
        <v>418.44603078345585</v>
      </c>
      <c r="N131">
        <f t="shared" si="27"/>
        <v>8.51764225000012</v>
      </c>
      <c r="O131">
        <f t="shared" si="28"/>
        <v>344.91768819407156</v>
      </c>
      <c r="P131">
        <f t="shared" si="29"/>
        <v>68.6891714858748</v>
      </c>
      <c r="Q131">
        <f t="shared" si="30"/>
        <v>4.839171103509497</v>
      </c>
    </row>
    <row r="132" spans="11:17" ht="12.75">
      <c r="K132">
        <f t="shared" si="31"/>
        <v>4.109999999999959</v>
      </c>
      <c r="L132">
        <f t="shared" si="26"/>
        <v>425.525279902254</v>
      </c>
      <c r="M132">
        <f t="shared" si="32"/>
        <v>416.8522549022539</v>
      </c>
      <c r="N132">
        <f t="shared" si="27"/>
        <v>8.673025000000122</v>
      </c>
      <c r="O132">
        <f t="shared" si="28"/>
        <v>343.3464939538866</v>
      </c>
      <c r="P132">
        <f t="shared" si="29"/>
        <v>68.6667326880062</v>
      </c>
      <c r="Q132">
        <f t="shared" si="30"/>
        <v>4.839028260361092</v>
      </c>
    </row>
    <row r="133" spans="11:17" ht="12.75">
      <c r="K133">
        <f t="shared" si="31"/>
        <v>4.056999999999959</v>
      </c>
      <c r="L133">
        <f t="shared" si="26"/>
        <v>424.0041272039966</v>
      </c>
      <c r="M133">
        <f t="shared" si="32"/>
        <v>415.17431495399643</v>
      </c>
      <c r="N133">
        <f t="shared" si="27"/>
        <v>8.829812250000122</v>
      </c>
      <c r="O133">
        <f t="shared" si="28"/>
        <v>341.6936651063146</v>
      </c>
      <c r="P133">
        <f t="shared" si="29"/>
        <v>68.64178904507945</v>
      </c>
      <c r="Q133">
        <f t="shared" si="30"/>
        <v>4.838860802602358</v>
      </c>
    </row>
    <row r="134" spans="11:17" ht="12.75">
      <c r="K134">
        <f t="shared" si="31"/>
        <v>4.003999999999959</v>
      </c>
      <c r="L134">
        <f t="shared" si="26"/>
        <v>422.3959226957217</v>
      </c>
      <c r="M134">
        <f t="shared" si="32"/>
        <v>413.4079186957216</v>
      </c>
      <c r="N134">
        <f t="shared" si="27"/>
        <v>8.988004000000124</v>
      </c>
      <c r="O134">
        <f t="shared" si="28"/>
        <v>339.95519272964987</v>
      </c>
      <c r="P134">
        <f t="shared" si="29"/>
        <v>68.61406147686478</v>
      </c>
      <c r="Q134">
        <f t="shared" si="30"/>
        <v>4.838664489206938</v>
      </c>
    </row>
    <row r="135" spans="11:17" ht="12.75">
      <c r="K135">
        <f t="shared" si="31"/>
        <v>3.9509999999999588</v>
      </c>
      <c r="L135">
        <f t="shared" si="26"/>
        <v>420.69617281024875</v>
      </c>
      <c r="M135">
        <f t="shared" si="32"/>
        <v>411.5485725602486</v>
      </c>
      <c r="N135">
        <f t="shared" si="27"/>
        <v>9.147600250000124</v>
      </c>
      <c r="O135">
        <f t="shared" si="28"/>
        <v>338.12689827577213</v>
      </c>
      <c r="P135">
        <f t="shared" si="29"/>
        <v>68.58323993584149</v>
      </c>
      <c r="Q135">
        <f t="shared" si="30"/>
        <v>4.83843434863495</v>
      </c>
    </row>
    <row r="136" spans="11:17" ht="12.75">
      <c r="K136">
        <f t="shared" si="31"/>
        <v>3.897999999999959</v>
      </c>
      <c r="L136">
        <f t="shared" si="26"/>
        <v>418.9001753236282</v>
      </c>
      <c r="M136">
        <f t="shared" si="32"/>
        <v>409.5915743236281</v>
      </c>
      <c r="N136">
        <f t="shared" si="27"/>
        <v>9.308601000000126</v>
      </c>
      <c r="O136">
        <f t="shared" si="28"/>
        <v>336.2044297695002</v>
      </c>
      <c r="P136">
        <f t="shared" si="29"/>
        <v>68.54898000104917</v>
      </c>
      <c r="Q136">
        <f t="shared" si="30"/>
        <v>4.838164553078675</v>
      </c>
    </row>
    <row r="137" spans="11:17" ht="12.75">
      <c r="K137">
        <f t="shared" si="31"/>
        <v>3.844999999999959</v>
      </c>
      <c r="L137">
        <f t="shared" si="26"/>
        <v>417.0030120340258</v>
      </c>
      <c r="M137">
        <f t="shared" si="32"/>
        <v>407.53200578402567</v>
      </c>
      <c r="N137">
        <f t="shared" si="27"/>
        <v>9.471006250000126</v>
      </c>
      <c r="O137">
        <f t="shared" si="28"/>
        <v>334.1832584084971</v>
      </c>
      <c r="P137">
        <f t="shared" si="29"/>
        <v>68.5108991044398</v>
      </c>
      <c r="Q137">
        <f t="shared" si="30"/>
        <v>4.837848271088701</v>
      </c>
    </row>
    <row r="138" spans="11:17" ht="12.75">
      <c r="K138">
        <f t="shared" si="31"/>
        <v>3.791999999999959</v>
      </c>
      <c r="L138">
        <f t="shared" si="26"/>
        <v>414.99954150012996</v>
      </c>
      <c r="M138">
        <f t="shared" si="32"/>
        <v>405.36472550012985</v>
      </c>
      <c r="N138">
        <f t="shared" si="27"/>
        <v>9.634816000000127</v>
      </c>
      <c r="O138">
        <f t="shared" si="28"/>
        <v>332.0586756534587</v>
      </c>
      <c r="P138">
        <f t="shared" si="29"/>
        <v>68.46857235179671</v>
      </c>
      <c r="Q138">
        <f t="shared" si="30"/>
        <v>4.83747749487445</v>
      </c>
    </row>
    <row r="139" spans="11:17" ht="12.75">
      <c r="K139">
        <f t="shared" si="31"/>
        <v>3.738999999999959</v>
      </c>
      <c r="L139">
        <f t="shared" si="26"/>
        <v>412.88439189551764</v>
      </c>
      <c r="M139">
        <f t="shared" si="32"/>
        <v>403.0843616455175</v>
      </c>
      <c r="N139">
        <f t="shared" si="27"/>
        <v>9.800030250000129</v>
      </c>
      <c r="O139">
        <f t="shared" si="28"/>
        <v>329.82579091078503</v>
      </c>
      <c r="P139">
        <f t="shared" si="29"/>
        <v>68.4215278967908</v>
      </c>
      <c r="Q139">
        <f t="shared" si="30"/>
        <v>4.837042837941665</v>
      </c>
    </row>
    <row r="140" spans="11:17" ht="12.75">
      <c r="K140">
        <f t="shared" si="31"/>
        <v>3.685999999999959</v>
      </c>
      <c r="L140">
        <f t="shared" si="26"/>
        <v>410.6519540449743</v>
      </c>
      <c r="M140">
        <f t="shared" si="32"/>
        <v>400.68530504497414</v>
      </c>
      <c r="N140">
        <f t="shared" si="27"/>
        <v>9.96664900000013</v>
      </c>
      <c r="O140">
        <f t="shared" si="28"/>
        <v>327.47952992394784</v>
      </c>
      <c r="P140">
        <f t="shared" si="29"/>
        <v>68.36924182303427</v>
      </c>
      <c r="Q140">
        <f t="shared" si="30"/>
        <v>4.836533297992033</v>
      </c>
    </row>
    <row r="141" spans="11:17" ht="12.75">
      <c r="K141">
        <f t="shared" si="31"/>
        <v>3.632999999999959</v>
      </c>
      <c r="L141">
        <f t="shared" si="26"/>
        <v>408.2963747197153</v>
      </c>
      <c r="M141">
        <f t="shared" si="32"/>
        <v>398.1617024697152</v>
      </c>
      <c r="N141">
        <f t="shared" si="27"/>
        <v>10.13467225000013</v>
      </c>
      <c r="O141">
        <f t="shared" si="28"/>
        <v>325.0146340054812</v>
      </c>
      <c r="P141">
        <f t="shared" si="29"/>
        <v>68.31113248508436</v>
      </c>
      <c r="Q141">
        <f t="shared" si="30"/>
        <v>4.835935979149608</v>
      </c>
    </row>
    <row r="142" spans="11:17" ht="12.75">
      <c r="K142">
        <f t="shared" si="31"/>
        <v>3.579999999999959</v>
      </c>
      <c r="L142">
        <f t="shared" si="26"/>
        <v>405.81155028098993</v>
      </c>
      <c r="M142">
        <f t="shared" si="32"/>
        <v>395.5074502809898</v>
      </c>
      <c r="N142">
        <f t="shared" si="27"/>
        <v>10.304100000000131</v>
      </c>
      <c r="O142">
        <f t="shared" si="28"/>
        <v>322.4256602591389</v>
      </c>
      <c r="P142">
        <f t="shared" si="29"/>
        <v>68.24655425527604</v>
      </c>
      <c r="Q142">
        <f t="shared" si="30"/>
        <v>4.835235766574875</v>
      </c>
    </row>
    <row r="143" spans="11:17" ht="12.75">
      <c r="K143">
        <f t="shared" si="31"/>
        <v>3.5269999999999593</v>
      </c>
      <c r="L143">
        <f t="shared" si="26"/>
        <v>403.1911207759341</v>
      </c>
      <c r="M143">
        <f t="shared" si="32"/>
        <v>392.716188525934</v>
      </c>
      <c r="N143">
        <f t="shared" si="27"/>
        <v>10.474932250000132</v>
      </c>
      <c r="O143">
        <f t="shared" si="28"/>
        <v>319.70698296151267</v>
      </c>
      <c r="P143">
        <f t="shared" si="29"/>
        <v>68.1747906190634</v>
      </c>
      <c r="Q143">
        <f t="shared" si="30"/>
        <v>4.834414945357928</v>
      </c>
    </row>
    <row r="144" spans="11:17" ht="12.75">
      <c r="K144">
        <f t="shared" si="31"/>
        <v>3.4739999999999593</v>
      </c>
      <c r="L144">
        <f t="shared" si="26"/>
        <v>400.42846460603363</v>
      </c>
      <c r="M144">
        <f t="shared" si="32"/>
        <v>389.7812956060335</v>
      </c>
      <c r="N144">
        <f t="shared" si="27"/>
        <v>10.647169000000133</v>
      </c>
      <c r="O144">
        <f t="shared" si="28"/>
        <v>316.8527962945171</v>
      </c>
      <c r="P144">
        <f t="shared" si="29"/>
        <v>68.09504655729543</v>
      </c>
      <c r="Q144">
        <f t="shared" si="30"/>
        <v>4.833452754220934</v>
      </c>
    </row>
    <row r="145" spans="11:17" ht="12.75">
      <c r="K145">
        <f t="shared" si="31"/>
        <v>3.4209999999999594</v>
      </c>
      <c r="L145">
        <f t="shared" si="26"/>
        <v>397.5166939075266</v>
      </c>
      <c r="M145">
        <f t="shared" si="32"/>
        <v>386.69588365752645</v>
      </c>
      <c r="N145">
        <f t="shared" si="27"/>
        <v>10.820810250000134</v>
      </c>
      <c r="O145">
        <f t="shared" si="28"/>
        <v>313.8571186449202</v>
      </c>
      <c r="P145">
        <f t="shared" si="29"/>
        <v>68.00644014962832</v>
      </c>
      <c r="Q145">
        <f t="shared" si="30"/>
        <v>4.832324862977963</v>
      </c>
    </row>
    <row r="146" spans="11:17" ht="12.75">
      <c r="K146">
        <f t="shared" si="31"/>
        <v>3.3679999999999595</v>
      </c>
      <c r="L146">
        <f t="shared" si="26"/>
        <v>394.4486508048845</v>
      </c>
      <c r="M146">
        <f t="shared" si="32"/>
        <v>383.4527948048844</v>
      </c>
      <c r="N146">
        <f t="shared" si="27"/>
        <v>10.995856000000135</v>
      </c>
      <c r="O146">
        <f t="shared" si="28"/>
        <v>310.71379871480946</v>
      </c>
      <c r="P146">
        <f t="shared" si="29"/>
        <v>67.90799332921094</v>
      </c>
      <c r="Q146">
        <f t="shared" si="30"/>
        <v>4.831002760864007</v>
      </c>
    </row>
    <row r="147" spans="11:17" ht="12.75">
      <c r="K147">
        <f t="shared" si="31"/>
        <v>3.3149999999999595</v>
      </c>
      <c r="L147">
        <f t="shared" si="26"/>
        <v>391.21690472365106</v>
      </c>
      <c r="M147">
        <f t="shared" si="32"/>
        <v>380.0445984736509</v>
      </c>
      <c r="N147">
        <f t="shared" si="27"/>
        <v>11.172306250000135</v>
      </c>
      <c r="O147">
        <f t="shared" si="28"/>
        <v>307.4165237178958</v>
      </c>
      <c r="P147">
        <f t="shared" si="29"/>
        <v>67.7986217150371</v>
      </c>
      <c r="Q147">
        <f t="shared" si="30"/>
        <v>4.829453040718024</v>
      </c>
    </row>
    <row r="148" spans="11:17" ht="12.75">
      <c r="K148">
        <f t="shared" si="31"/>
        <v>3.2619999999999596</v>
      </c>
      <c r="L148">
        <f t="shared" si="26"/>
        <v>387.8137509779419</v>
      </c>
      <c r="M148">
        <f t="shared" si="32"/>
        <v>376.46358997794175</v>
      </c>
      <c r="N148">
        <f t="shared" si="27"/>
        <v>11.350161000000137</v>
      </c>
      <c r="O148">
        <f t="shared" si="28"/>
        <v>303.95882997123914</v>
      </c>
      <c r="P148">
        <f t="shared" si="29"/>
        <v>67.67712344515618</v>
      </c>
      <c r="Q148">
        <f t="shared" si="30"/>
        <v>4.827636561546428</v>
      </c>
    </row>
    <row r="149" spans="11:17" ht="12.75">
      <c r="K149">
        <f t="shared" si="31"/>
        <v>3.2089999999999597</v>
      </c>
      <c r="L149">
        <f t="shared" si="26"/>
        <v>384.2312108814749</v>
      </c>
      <c r="M149">
        <f t="shared" si="32"/>
        <v>372.70179063147475</v>
      </c>
      <c r="N149">
        <f t="shared" si="27"/>
        <v>11.529420250000136</v>
      </c>
      <c r="O149">
        <f t="shared" si="28"/>
        <v>300.3341162307513</v>
      </c>
      <c r="P149">
        <f t="shared" si="29"/>
        <v>67.54216693156354</v>
      </c>
      <c r="Q149">
        <f t="shared" si="30"/>
        <v>4.825507469159885</v>
      </c>
    </row>
    <row r="150" spans="11:17" ht="12.75">
      <c r="K150">
        <f t="shared" si="31"/>
        <v>3.1559999999999597</v>
      </c>
      <c r="L150">
        <f t="shared" si="26"/>
        <v>380.4610336699121</v>
      </c>
      <c r="M150">
        <f t="shared" si="32"/>
        <v>368.75094966991196</v>
      </c>
      <c r="N150">
        <f t="shared" si="27"/>
        <v>11.710084000000137</v>
      </c>
      <c r="O150">
        <f t="shared" si="28"/>
        <v>296.53566016216746</v>
      </c>
      <c r="P150">
        <f t="shared" si="29"/>
        <v>67.39227745642364</v>
      </c>
      <c r="Q150">
        <f t="shared" si="30"/>
        <v>4.823012051320834</v>
      </c>
    </row>
    <row r="151" spans="11:17" ht="12.75">
      <c r="K151">
        <f t="shared" si="31"/>
        <v>3.10299999999996</v>
      </c>
      <c r="L151">
        <f t="shared" si="26"/>
        <v>376.494700567507</v>
      </c>
      <c r="M151">
        <f t="shared" si="32"/>
        <v>364.60254831750683</v>
      </c>
      <c r="N151">
        <f t="shared" si="27"/>
        <v>11.892152250000139</v>
      </c>
      <c r="O151">
        <f t="shared" si="28"/>
        <v>292.5566383875977</v>
      </c>
      <c r="P151">
        <f t="shared" si="29"/>
        <v>67.22582252979505</v>
      </c>
      <c r="Q151">
        <f t="shared" si="30"/>
        <v>4.820087400114132</v>
      </c>
    </row>
    <row r="152" spans="11:17" ht="12.75">
      <c r="K152">
        <f t="shared" si="31"/>
        <v>3.04999999999996</v>
      </c>
      <c r="L152">
        <f t="shared" si="26"/>
        <v>372.3234313837101</v>
      </c>
      <c r="M152">
        <f t="shared" si="32"/>
        <v>360.24780638371</v>
      </c>
      <c r="N152">
        <f t="shared" si="27"/>
        <v>12.075625000000139</v>
      </c>
      <c r="O152">
        <f t="shared" si="28"/>
        <v>288.3901506018536</v>
      </c>
      <c r="P152">
        <f t="shared" si="29"/>
        <v>67.04099593184439</v>
      </c>
      <c r="Q152">
        <f t="shared" si="30"/>
        <v>4.816659850012015</v>
      </c>
    </row>
    <row r="153" spans="11:17" ht="12.75">
      <c r="K153">
        <f t="shared" si="31"/>
        <v>2.99699999999996</v>
      </c>
      <c r="L153">
        <f t="shared" si="26"/>
        <v>367.9381940868944</v>
      </c>
      <c r="M153">
        <f t="shared" si="32"/>
        <v>355.67769183689427</v>
      </c>
      <c r="N153">
        <f t="shared" si="27"/>
        <v>12.26050225000014</v>
      </c>
      <c r="O153">
        <f t="shared" si="28"/>
        <v>284.02924831314687</v>
      </c>
      <c r="P153">
        <f t="shared" si="29"/>
        <v>66.83580036844236</v>
      </c>
      <c r="Q153">
        <f t="shared" si="30"/>
        <v>4.812643155305069</v>
      </c>
    </row>
    <row r="154" spans="11:17" ht="12.75">
      <c r="K154">
        <f t="shared" si="31"/>
        <v>2.94399999999996</v>
      </c>
      <c r="L154">
        <f t="shared" si="26"/>
        <v>363.32971787439567</v>
      </c>
      <c r="M154">
        <f t="shared" si="32"/>
        <v>350.8829338743955</v>
      </c>
      <c r="N154">
        <f t="shared" si="27"/>
        <v>12.446784000000141</v>
      </c>
      <c r="O154">
        <f t="shared" si="28"/>
        <v>279.46696883018393</v>
      </c>
      <c r="P154">
        <f t="shared" si="29"/>
        <v>66.60802867902979</v>
      </c>
      <c r="Q154">
        <f t="shared" si="30"/>
        <v>4.807936365181764</v>
      </c>
    </row>
    <row r="155" spans="11:17" ht="12.75">
      <c r="K155">
        <f t="shared" si="31"/>
        <v>2.89099999999996</v>
      </c>
      <c r="L155">
        <f t="shared" si="26"/>
        <v>358.4885103426907</v>
      </c>
      <c r="M155">
        <f t="shared" si="32"/>
        <v>345.8540400926905</v>
      </c>
      <c r="N155">
        <f t="shared" si="27"/>
        <v>12.634470250000142</v>
      </c>
      <c r="O155">
        <f t="shared" si="28"/>
        <v>274.69637519295014</v>
      </c>
      <c r="P155">
        <f t="shared" si="29"/>
        <v>66.3552435509929</v>
      </c>
      <c r="Q155">
        <f t="shared" si="30"/>
        <v>4.802421348747487</v>
      </c>
    </row>
    <row r="156" spans="11:17" ht="12.75">
      <c r="K156">
        <f t="shared" si="31"/>
        <v>2.83799999999996</v>
      </c>
      <c r="L156">
        <f t="shared" si="26"/>
        <v>353.40487946126495</v>
      </c>
      <c r="M156">
        <f t="shared" si="32"/>
        <v>340.5813184612648</v>
      </c>
      <c r="N156">
        <f t="shared" si="27"/>
        <v>12.823561000000144</v>
      </c>
      <c r="O156">
        <f t="shared" si="28"/>
        <v>269.7106028284743</v>
      </c>
      <c r="P156">
        <f t="shared" si="29"/>
        <v>66.07475571709224</v>
      </c>
      <c r="Q156">
        <f t="shared" si="30"/>
        <v>4.795959915698275</v>
      </c>
    </row>
    <row r="157" spans="11:17" ht="12.75">
      <c r="K157">
        <f t="shared" si="31"/>
        <v>2.78499999999996</v>
      </c>
      <c r="L157">
        <f t="shared" si="26"/>
        <v>348.06896117160903</v>
      </c>
      <c r="M157">
        <f t="shared" si="32"/>
        <v>335.0549049216089</v>
      </c>
      <c r="N157">
        <f t="shared" si="27"/>
        <v>13.014056250000143</v>
      </c>
      <c r="O157">
        <f t="shared" si="28"/>
        <v>264.5029138065708</v>
      </c>
      <c r="P157">
        <f t="shared" si="29"/>
        <v>65.76360064376627</v>
      </c>
      <c r="Q157">
        <f t="shared" si="30"/>
        <v>4.788390471271821</v>
      </c>
    </row>
    <row r="158" spans="11:17" ht="12.75">
      <c r="K158">
        <f t="shared" si="31"/>
        <v>2.7319999999999602</v>
      </c>
      <c r="L158">
        <f t="shared" si="26"/>
        <v>342.4707535726449</v>
      </c>
      <c r="M158">
        <f t="shared" si="32"/>
        <v>329.2647975726448</v>
      </c>
      <c r="N158">
        <f t="shared" si="27"/>
        <v>13.205956000000144</v>
      </c>
      <c r="O158">
        <f t="shared" si="28"/>
        <v>259.06675967510506</v>
      </c>
      <c r="P158">
        <f t="shared" si="29"/>
        <v>65.4185137609093</v>
      </c>
      <c r="Q158">
        <f t="shared" si="30"/>
        <v>4.779524136630404</v>
      </c>
    </row>
    <row r="159" spans="11:17" ht="12.75">
      <c r="K159">
        <f t="shared" si="31"/>
        <v>2.6789999999999603</v>
      </c>
      <c r="L159">
        <f t="shared" si="26"/>
        <v>336.60015882033605</v>
      </c>
      <c r="M159">
        <f t="shared" si="32"/>
        <v>323.2008985703359</v>
      </c>
      <c r="N159">
        <f t="shared" si="27"/>
        <v>13.399260250000145</v>
      </c>
      <c r="O159">
        <f t="shared" si="28"/>
        <v>253.39585397091477</v>
      </c>
      <c r="P159">
        <f t="shared" si="29"/>
        <v>65.03590434118125</v>
      </c>
      <c r="Q159">
        <f t="shared" si="30"/>
        <v>4.769140258239851</v>
      </c>
    </row>
    <row r="160" spans="11:17" ht="12.75">
      <c r="K160">
        <f t="shared" si="31"/>
        <v>2.6259999999999604</v>
      </c>
      <c r="L160">
        <f t="shared" si="26"/>
        <v>330.4470340680697</v>
      </c>
      <c r="M160">
        <f t="shared" si="32"/>
        <v>316.85306506806955</v>
      </c>
      <c r="N160">
        <f t="shared" si="27"/>
        <v>13.593969000000147</v>
      </c>
      <c r="O160">
        <f t="shared" si="28"/>
        <v>247.48425563253784</v>
      </c>
      <c r="P160">
        <f t="shared" si="29"/>
        <v>64.61182821302184</v>
      </c>
      <c r="Q160">
        <f t="shared" si="30"/>
        <v>4.756981222509862</v>
      </c>
    </row>
    <row r="161" spans="11:17" ht="12.75">
      <c r="K161">
        <f t="shared" si="31"/>
        <v>2.5729999999999604</v>
      </c>
      <c r="L161">
        <f t="shared" si="26"/>
        <v>324.00125301275176</v>
      </c>
      <c r="M161">
        <f t="shared" si="32"/>
        <v>310.21117076275164</v>
      </c>
      <c r="N161">
        <f t="shared" si="27"/>
        <v>13.790082250000147</v>
      </c>
      <c r="O161">
        <f t="shared" si="28"/>
        <v>241.32646468585818</v>
      </c>
      <c r="P161">
        <f t="shared" si="29"/>
        <v>64.14195959128976</v>
      </c>
      <c r="Q161">
        <f t="shared" si="30"/>
        <v>4.74274648560369</v>
      </c>
    </row>
    <row r="162" spans="11:17" ht="12.75">
      <c r="K162">
        <f t="shared" si="31"/>
        <v>2.5199999999999605</v>
      </c>
      <c r="L162">
        <f aca="true" t="shared" si="33" ref="L162:L193">OLStryk+BLStryk</f>
        <v>317.25277989830886</v>
      </c>
      <c r="M162">
        <f t="shared" si="32"/>
        <v>303.2651798983087</v>
      </c>
      <c r="N162">
        <f aca="true" t="shared" si="34" ref="N162:N193">((K162-K)/Ksd)^2</f>
        <v>13.987600000000148</v>
      </c>
      <c r="O162">
        <f aca="true" t="shared" si="35" ref="O162:O193">((10*EXP(-Ktry*$A$2)-$B$2)/RUVsd)^2</f>
        <v>234.91753173537342</v>
      </c>
      <c r="P162">
        <f aca="true" t="shared" si="36" ref="P162:P193">((10*EXP(-Ktry*$A$3)-$B$3)/RUVsd)^2</f>
        <v>63.621562439040765</v>
      </c>
      <c r="Q162">
        <f aca="true" t="shared" si="37" ref="Q162:Q193">((10*EXP(-Ktry*$A$4)-$B$4)/RUVsd)^2</f>
        <v>4.726085723894514</v>
      </c>
    </row>
    <row r="163" spans="11:17" ht="12.75">
      <c r="K163">
        <f aca="true" t="shared" si="38" ref="K163:K194">K162-delta</f>
        <v>2.4669999999999606</v>
      </c>
      <c r="L163">
        <f t="shared" si="33"/>
        <v>310.1917581745622</v>
      </c>
      <c r="M163">
        <f t="shared" si="32"/>
        <v>296.00523592456204</v>
      </c>
      <c r="N163">
        <f t="shared" si="34"/>
        <v>14.186522250000149</v>
      </c>
      <c r="O163">
        <f t="shared" si="35"/>
        <v>228.2531829739069</v>
      </c>
      <c r="P163">
        <f t="shared" si="36"/>
        <v>63.04546194114946</v>
      </c>
      <c r="Q163">
        <f t="shared" si="37"/>
        <v>4.706591009505716</v>
      </c>
    </row>
    <row r="164" spans="11:17" ht="12.75">
      <c r="K164">
        <f t="shared" si="38"/>
        <v>2.4139999999999606</v>
      </c>
      <c r="L164">
        <f t="shared" si="33"/>
        <v>302.80861642911026</v>
      </c>
      <c r="M164">
        <f t="shared" si="32"/>
        <v>288.4217674291101</v>
      </c>
      <c r="N164">
        <f t="shared" si="34"/>
        <v>14.386849000000149</v>
      </c>
      <c r="O164">
        <f t="shared" si="35"/>
        <v>221.32996262432013</v>
      </c>
      <c r="P164">
        <f t="shared" si="36"/>
        <v>62.40801688492808</v>
      </c>
      <c r="Q164">
        <f t="shared" si="37"/>
        <v>4.683787919861893</v>
      </c>
    </row>
    <row r="165" spans="11:17" ht="12.75">
      <c r="K165">
        <f t="shared" si="38"/>
        <v>2.3609999999999607</v>
      </c>
      <c r="L165">
        <f t="shared" si="33"/>
        <v>295.09419472037735</v>
      </c>
      <c r="M165">
        <f t="shared" si="32"/>
        <v>280.50561447037717</v>
      </c>
      <c r="N165">
        <f t="shared" si="34"/>
        <v>14.58858025000015</v>
      </c>
      <c r="O165">
        <f t="shared" si="35"/>
        <v>214.14539495045838</v>
      </c>
      <c r="P165">
        <f t="shared" si="36"/>
        <v>61.70309401663153</v>
      </c>
      <c r="Q165">
        <f t="shared" si="37"/>
        <v>4.657125503287283</v>
      </c>
    </row>
    <row r="166" spans="11:17" ht="12.75">
      <c r="K166">
        <f t="shared" si="38"/>
        <v>2.3079999999999607</v>
      </c>
      <c r="L166">
        <f t="shared" si="33"/>
        <v>287.0398950633545</v>
      </c>
      <c r="M166">
        <f t="shared" si="32"/>
        <v>272.24817906335437</v>
      </c>
      <c r="N166">
        <f t="shared" si="34"/>
        <v>14.79171600000015</v>
      </c>
      <c r="O166">
        <f t="shared" si="35"/>
        <v>206.6981682237839</v>
      </c>
      <c r="P166">
        <f t="shared" si="36"/>
        <v>60.924045790729</v>
      </c>
      <c r="Q166">
        <f t="shared" si="37"/>
        <v>4.625965048841446</v>
      </c>
    </row>
    <row r="167" spans="11:17" ht="12.75">
      <c r="K167">
        <f t="shared" si="38"/>
        <v>2.254999999999961</v>
      </c>
      <c r="L167">
        <f t="shared" si="33"/>
        <v>278.63786058353674</v>
      </c>
      <c r="M167">
        <f t="shared" si="32"/>
        <v>263.6416043335366</v>
      </c>
      <c r="N167">
        <f t="shared" si="34"/>
        <v>14.996256250000151</v>
      </c>
      <c r="O167">
        <f t="shared" si="35"/>
        <v>198.98834330979628</v>
      </c>
      <c r="P167">
        <f t="shared" si="36"/>
        <v>60.063693369676635</v>
      </c>
      <c r="Q167">
        <f t="shared" si="37"/>
        <v>4.589567654063672</v>
      </c>
    </row>
    <row r="168" spans="11:17" ht="12.75">
      <c r="K168">
        <f t="shared" si="38"/>
        <v>2.201999999999961</v>
      </c>
      <c r="L168">
        <f t="shared" si="33"/>
        <v>269.88118879437496</v>
      </c>
      <c r="M168">
        <f t="shared" si="32"/>
        <v>254.67898779437482</v>
      </c>
      <c r="N168">
        <f t="shared" si="34"/>
        <v>15.202201000000153</v>
      </c>
      <c r="O168">
        <f t="shared" si="35"/>
        <v>191.01758984761645</v>
      </c>
      <c r="P168">
        <f t="shared" si="36"/>
        <v>59.11431728877106</v>
      </c>
      <c r="Q168">
        <f t="shared" si="37"/>
        <v>4.547080657987335</v>
      </c>
    </row>
    <row r="169" spans="11:17" ht="12.75">
      <c r="K169">
        <f t="shared" si="38"/>
        <v>2.148999999999961</v>
      </c>
      <c r="L169">
        <f t="shared" si="33"/>
        <v>260.7641856139845</v>
      </c>
      <c r="M169">
        <f t="shared" si="32"/>
        <v>245.35463536398436</v>
      </c>
      <c r="N169">
        <f t="shared" si="34"/>
        <v>15.409550250000153</v>
      </c>
      <c r="O169">
        <f t="shared" si="35"/>
        <v>182.78945334059688</v>
      </c>
      <c r="P169">
        <f t="shared" si="36"/>
        <v>58.06765890221672</v>
      </c>
      <c r="Q169">
        <f t="shared" si="37"/>
        <v>4.49752312117077</v>
      </c>
    </row>
    <row r="170" spans="11:17" ht="12.75">
      <c r="K170">
        <f t="shared" si="38"/>
        <v>2.095999999999961</v>
      </c>
      <c r="L170">
        <f t="shared" si="33"/>
        <v>251.28266817498863</v>
      </c>
      <c r="M170">
        <f t="shared" si="32"/>
        <v>235.66436417498846</v>
      </c>
      <c r="N170">
        <f t="shared" si="34"/>
        <v>15.618304000000155</v>
      </c>
      <c r="O170">
        <f t="shared" si="35"/>
        <v>174.3096568594702</v>
      </c>
      <c r="P170">
        <f t="shared" si="36"/>
        <v>56.914936608451576</v>
      </c>
      <c r="Q170">
        <f t="shared" si="37"/>
        <v>4.439770707066686</v>
      </c>
    </row>
    <row r="171" spans="11:17" ht="12.75">
      <c r="K171">
        <f t="shared" si="38"/>
        <v>2.042999999999961</v>
      </c>
      <c r="L171">
        <f t="shared" si="33"/>
        <v>241.43432627033172</v>
      </c>
      <c r="M171">
        <f t="shared" si="32"/>
        <v>225.60586402033158</v>
      </c>
      <c r="N171">
        <f t="shared" si="34"/>
        <v>15.828462250000156</v>
      </c>
      <c r="O171">
        <f t="shared" si="35"/>
        <v>165.5864414867998</v>
      </c>
      <c r="P171">
        <f t="shared" si="36"/>
        <v>55.64688195928117</v>
      </c>
      <c r="Q171">
        <f t="shared" si="37"/>
        <v>4.372540574250611</v>
      </c>
    </row>
    <row r="172" spans="11:17" ht="12.75">
      <c r="K172">
        <f t="shared" si="38"/>
        <v>1.9899999999999611</v>
      </c>
      <c r="L172">
        <f t="shared" si="33"/>
        <v>231.21915451145478</v>
      </c>
      <c r="M172">
        <f t="shared" si="32"/>
        <v>215.17912951145462</v>
      </c>
      <c r="N172">
        <f t="shared" si="34"/>
        <v>16.040025000000156</v>
      </c>
      <c r="O172">
        <f t="shared" si="35"/>
        <v>156.6309501072366</v>
      </c>
      <c r="P172">
        <f t="shared" si="36"/>
        <v>54.25380214333029</v>
      </c>
      <c r="Q172">
        <f t="shared" si="37"/>
        <v>4.294377260887726</v>
      </c>
    </row>
    <row r="173" spans="11:17" ht="12.75">
      <c r="K173">
        <f t="shared" si="38"/>
        <v>1.9369999999999612</v>
      </c>
      <c r="L173">
        <f t="shared" si="33"/>
        <v>220.63997007421352</v>
      </c>
      <c r="M173">
        <f t="shared" si="32"/>
        <v>204.38697782421337</v>
      </c>
      <c r="N173">
        <f t="shared" si="34"/>
        <v>16.25299225000015</v>
      </c>
      <c r="O173">
        <f t="shared" si="35"/>
        <v>147.4576596778004</v>
      </c>
      <c r="P173">
        <f t="shared" si="36"/>
        <v>52.725677067762234</v>
      </c>
      <c r="Q173">
        <f t="shared" si="37"/>
        <v>4.203641078650744</v>
      </c>
    </row>
    <row r="174" spans="11:17" ht="12.75">
      <c r="K174">
        <f t="shared" si="38"/>
        <v>1.8839999999999613</v>
      </c>
      <c r="L174">
        <f t="shared" si="33"/>
        <v>209.70303442836365</v>
      </c>
      <c r="M174">
        <f t="shared" si="32"/>
        <v>193.2356704283635</v>
      </c>
      <c r="N174">
        <f t="shared" si="34"/>
        <v>16.467364000000156</v>
      </c>
      <c r="O174">
        <f t="shared" si="35"/>
        <v>138.0848677021519</v>
      </c>
      <c r="P174">
        <f t="shared" si="36"/>
        <v>51.052301427446764</v>
      </c>
      <c r="Q174">
        <f t="shared" si="37"/>
        <v>4.098501298764841</v>
      </c>
    </row>
    <row r="175" spans="11:17" ht="12.75">
      <c r="K175">
        <f t="shared" si="38"/>
        <v>1.8309999999999613</v>
      </c>
      <c r="L175">
        <f t="shared" si="33"/>
        <v>198.41880189055135</v>
      </c>
      <c r="M175">
        <f t="shared" si="32"/>
        <v>181.7356616405512</v>
      </c>
      <c r="N175">
        <f t="shared" si="34"/>
        <v>16.68314025000016</v>
      </c>
      <c r="O175">
        <f t="shared" si="35"/>
        <v>128.5352392893718</v>
      </c>
      <c r="P175">
        <f t="shared" si="36"/>
        <v>49.22348485226032</v>
      </c>
      <c r="Q175">
        <f t="shared" si="37"/>
        <v>3.9769374989190873</v>
      </c>
    </row>
    <row r="176" spans="11:17" ht="12.75">
      <c r="K176">
        <f t="shared" si="38"/>
        <v>1.7779999999999614</v>
      </c>
      <c r="L176">
        <f t="shared" si="33"/>
        <v>186.8028234713627</v>
      </c>
      <c r="M176">
        <f t="shared" si="32"/>
        <v>169.90250247136254</v>
      </c>
      <c r="N176">
        <f t="shared" si="34"/>
        <v>16.900321000000158</v>
      </c>
      <c r="O176">
        <f t="shared" si="35"/>
        <v>118.83642190862214</v>
      </c>
      <c r="P176">
        <f t="shared" si="36"/>
        <v>47.229326590403154</v>
      </c>
      <c r="Q176">
        <f t="shared" si="37"/>
        <v>3.836753972337256</v>
      </c>
    </row>
    <row r="177" spans="11:17" ht="12.75">
      <c r="K177">
        <f t="shared" si="38"/>
        <v>1.7249999999999615</v>
      </c>
      <c r="L177">
        <f t="shared" si="33"/>
        <v>174.87684164680203</v>
      </c>
      <c r="M177">
        <f t="shared" si="32"/>
        <v>157.75793539680188</v>
      </c>
      <c r="N177">
        <f t="shared" si="34"/>
        <v>17.118906250000155</v>
      </c>
      <c r="O177">
        <f t="shared" si="35"/>
        <v>109.02173576460423</v>
      </c>
      <c r="P177">
        <f t="shared" si="36"/>
        <v>45.060585378823234</v>
      </c>
      <c r="Q177">
        <f t="shared" si="37"/>
        <v>3.675614253374414</v>
      </c>
    </row>
    <row r="178" spans="11:17" ht="12.75">
      <c r="K178">
        <f t="shared" si="38"/>
        <v>1.6719999999999615</v>
      </c>
      <c r="L178">
        <f t="shared" si="33"/>
        <v>162.67012082174944</v>
      </c>
      <c r="M178">
        <f t="shared" si="32"/>
        <v>145.33122482174926</v>
      </c>
      <c r="N178">
        <f t="shared" si="34"/>
        <v>17.33889600000016</v>
      </c>
      <c r="O178">
        <f t="shared" si="35"/>
        <v>99.13094862422413</v>
      </c>
      <c r="P178">
        <f t="shared" si="36"/>
        <v>42.70917036955762</v>
      </c>
      <c r="Q178">
        <f t="shared" si="37"/>
        <v>3.49110582796751</v>
      </c>
    </row>
    <row r="179" spans="11:17" ht="12.75">
      <c r="K179">
        <f t="shared" si="38"/>
        <v>1.6189999999999616</v>
      </c>
      <c r="L179">
        <f t="shared" si="33"/>
        <v>150.22106995536137</v>
      </c>
      <c r="M179">
        <f t="shared" si="32"/>
        <v>132.6607797053612</v>
      </c>
      <c r="N179">
        <f t="shared" si="34"/>
        <v>17.560290250000165</v>
      </c>
      <c r="O179">
        <f t="shared" si="35"/>
        <v>89.21114493269167</v>
      </c>
      <c r="P179">
        <f t="shared" si="36"/>
        <v>40.16878546880612</v>
      </c>
      <c r="Q179">
        <f t="shared" si="37"/>
        <v>3.2808493038633944</v>
      </c>
    </row>
    <row r="180" spans="11:17" ht="12.75">
      <c r="K180">
        <f t="shared" si="38"/>
        <v>1.5659999999999616</v>
      </c>
      <c r="L180">
        <f t="shared" si="33"/>
        <v>137.57922885931947</v>
      </c>
      <c r="M180">
        <f t="shared" si="32"/>
        <v>119.79613985931933</v>
      </c>
      <c r="N180">
        <f t="shared" si="34"/>
        <v>17.78308900000016</v>
      </c>
      <c r="O180">
        <f t="shared" si="35"/>
        <v>79.31770017888869</v>
      </c>
      <c r="P180">
        <f t="shared" si="36"/>
        <v>37.43576750808322</v>
      </c>
      <c r="Q180">
        <f t="shared" si="37"/>
        <v>3.0426721723474253</v>
      </c>
    </row>
    <row r="181" spans="11:17" ht="12.75">
      <c r="K181">
        <f t="shared" si="38"/>
        <v>1.5129999999999617</v>
      </c>
      <c r="L181">
        <f t="shared" si="33"/>
        <v>124.80770907944326</v>
      </c>
      <c r="M181">
        <f t="shared" si="32"/>
        <v>106.8004168294431</v>
      </c>
      <c r="N181">
        <f t="shared" si="34"/>
        <v>18.00729225000016</v>
      </c>
      <c r="O181">
        <f t="shared" si="35"/>
        <v>69.51537271804823</v>
      </c>
      <c r="P181">
        <f t="shared" si="36"/>
        <v>34.51016868041086</v>
      </c>
      <c r="Q181">
        <f t="shared" si="37"/>
        <v>2.774875430984015</v>
      </c>
    </row>
    <row r="182" spans="11:17" ht="12.75">
      <c r="K182">
        <f t="shared" si="38"/>
        <v>1.4599999999999618</v>
      </c>
      <c r="L182">
        <f t="shared" si="33"/>
        <v>111.98620537886336</v>
      </c>
      <c r="M182">
        <f t="shared" si="32"/>
        <v>93.7533053788632</v>
      </c>
      <c r="N182">
        <f t="shared" si="34"/>
        <v>18.232900000000164</v>
      </c>
      <c r="O182">
        <f t="shared" si="35"/>
        <v>59.879526648799846</v>
      </c>
      <c r="P182">
        <f t="shared" si="36"/>
        <v>31.39714610523364</v>
      </c>
      <c r="Q182">
        <f t="shared" si="37"/>
        <v>2.476632624829716</v>
      </c>
    </row>
    <row r="183" spans="11:17" ht="12.75">
      <c r="K183">
        <f t="shared" si="38"/>
        <v>1.4069999999999618</v>
      </c>
      <c r="L183">
        <f t="shared" si="33"/>
        <v>99.21472644636938</v>
      </c>
      <c r="M183">
        <f t="shared" si="32"/>
        <v>80.75481419636921</v>
      </c>
      <c r="N183">
        <f t="shared" si="34"/>
        <v>18.45991225000017</v>
      </c>
      <c r="O183">
        <f t="shared" si="35"/>
        <v>50.49750088727155</v>
      </c>
      <c r="P183">
        <f t="shared" si="36"/>
        <v>28.10873681021406</v>
      </c>
      <c r="Q183">
        <f t="shared" si="37"/>
        <v>2.1485764988835956</v>
      </c>
    </row>
    <row r="184" spans="11:17" ht="12.75">
      <c r="K184">
        <f t="shared" si="38"/>
        <v>1.353999999999962</v>
      </c>
      <c r="L184">
        <f t="shared" si="33"/>
        <v>86.61823593623338</v>
      </c>
      <c r="M184">
        <f t="shared" si="32"/>
        <v>67.92990693623321</v>
      </c>
      <c r="N184">
        <f t="shared" si="34"/>
        <v>18.688329000000163</v>
      </c>
      <c r="O184">
        <f t="shared" si="35"/>
        <v>41.4701413007816</v>
      </c>
      <c r="P184">
        <f t="shared" si="36"/>
        <v>24.666115549781956</v>
      </c>
      <c r="Q184">
        <f t="shared" si="37"/>
        <v>1.7936500856696576</v>
      </c>
    </row>
    <row r="185" spans="11:17" ht="12.75">
      <c r="K185">
        <f t="shared" si="38"/>
        <v>1.300999999999962</v>
      </c>
      <c r="L185">
        <f t="shared" si="33"/>
        <v>74.35245047725931</v>
      </c>
      <c r="M185">
        <f t="shared" si="32"/>
        <v>55.43430022725916</v>
      </c>
      <c r="N185">
        <f t="shared" si="34"/>
        <v>18.91815025000016</v>
      </c>
      <c r="O185">
        <f t="shared" si="35"/>
        <v>32.913514677259506</v>
      </c>
      <c r="P185">
        <f t="shared" si="36"/>
        <v>21.102456601972595</v>
      </c>
      <c r="Q185">
        <f t="shared" si="37"/>
        <v>1.4183289480270551</v>
      </c>
    </row>
    <row r="186" spans="11:17" ht="12.75">
      <c r="K186">
        <f t="shared" si="38"/>
        <v>1.247999999999962</v>
      </c>
      <c r="L186">
        <f t="shared" si="33"/>
        <v>62.611114105706754</v>
      </c>
      <c r="M186">
        <f t="shared" si="32"/>
        <v>43.46173810570659</v>
      </c>
      <c r="N186">
        <f t="shared" si="34"/>
        <v>19.149376000000167</v>
      </c>
      <c r="O186">
        <f t="shared" si="35"/>
        <v>24.96082543564426</v>
      </c>
      <c r="P186">
        <f t="shared" si="36"/>
        <v>17.46655008864947</v>
      </c>
      <c r="Q186">
        <f t="shared" si="37"/>
        <v>1.0343625814128539</v>
      </c>
    </row>
    <row r="187" spans="11:17" ht="12.75">
      <c r="K187">
        <f t="shared" si="38"/>
        <v>1.194999999999962</v>
      </c>
      <c r="L187">
        <f t="shared" si="33"/>
        <v>51.63516435113587</v>
      </c>
      <c r="M187">
        <f t="shared" si="32"/>
        <v>32.2531581011357</v>
      </c>
      <c r="N187">
        <f t="shared" si="34"/>
        <v>19.38200625000017</v>
      </c>
      <c r="O187">
        <f t="shared" si="35"/>
        <v>17.76455835131084</v>
      </c>
      <c r="P187">
        <f t="shared" si="36"/>
        <v>13.827359800397067</v>
      </c>
      <c r="Q187">
        <f t="shared" si="37"/>
        <v>0.6612399494277931</v>
      </c>
    </row>
    <row r="188" spans="11:17" ht="12.75">
      <c r="K188">
        <f t="shared" si="38"/>
        <v>1.1419999999999622</v>
      </c>
      <c r="L188">
        <f t="shared" si="33"/>
        <v>41.72433154537312</v>
      </c>
      <c r="M188">
        <f t="shared" si="32"/>
        <v>22.10829054537295</v>
      </c>
      <c r="N188">
        <f t="shared" si="34"/>
        <v>19.616041000000166</v>
      </c>
      <c r="O188">
        <f t="shared" si="35"/>
        <v>11.498873205952371</v>
      </c>
      <c r="P188">
        <f t="shared" si="36"/>
        <v>10.279754646880477</v>
      </c>
      <c r="Q188">
        <f t="shared" si="37"/>
        <v>0.32966269254010055</v>
      </c>
    </row>
    <row r="189" spans="11:17" ht="12.75">
      <c r="K189">
        <f t="shared" si="38"/>
        <v>1.0889999999999622</v>
      </c>
      <c r="L189">
        <f t="shared" si="33"/>
        <v>33.25188006064161</v>
      </c>
      <c r="M189">
        <f t="shared" si="32"/>
        <v>13.400399810641444</v>
      </c>
      <c r="N189">
        <f t="shared" si="34"/>
        <v>19.851480250000165</v>
      </c>
      <c r="O189">
        <f t="shared" si="35"/>
        <v>6.36228020320434</v>
      </c>
      <c r="P189">
        <f t="shared" si="36"/>
        <v>6.951701762644271</v>
      </c>
      <c r="Q189">
        <f t="shared" si="37"/>
        <v>0.086417844792832</v>
      </c>
    </row>
    <row r="190" spans="11:17" ht="12.75">
      <c r="K190">
        <f t="shared" si="38"/>
        <v>1.0359999999999623</v>
      </c>
      <c r="L190">
        <f t="shared" si="33"/>
        <v>26.683421886209292</v>
      </c>
      <c r="M190">
        <f t="shared" si="32"/>
        <v>6.595097886209122</v>
      </c>
      <c r="N190">
        <f t="shared" si="34"/>
        <v>20.08832400000017</v>
      </c>
      <c r="O190">
        <f t="shared" si="35"/>
        <v>2.580628252885963</v>
      </c>
      <c r="P190">
        <f t="shared" si="36"/>
        <v>4.013278532703567</v>
      </c>
      <c r="Q190">
        <f t="shared" si="37"/>
        <v>0.0011911006195922053</v>
      </c>
    </row>
    <row r="191" spans="11:17" ht="12.75">
      <c r="K191">
        <f t="shared" si="38"/>
        <v>0.9829999999999622</v>
      </c>
      <c r="L191">
        <f t="shared" si="33"/>
        <v>22.601027801417647</v>
      </c>
      <c r="M191">
        <f t="shared" si="32"/>
        <v>2.2744555514174754</v>
      </c>
      <c r="N191">
        <f t="shared" si="34"/>
        <v>20.326572250000172</v>
      </c>
      <c r="O191">
        <f t="shared" si="35"/>
        <v>0.41044185502542935</v>
      </c>
      <c r="P191">
        <f t="shared" si="36"/>
        <v>1.687946522267926</v>
      </c>
      <c r="Q191">
        <f t="shared" si="37"/>
        <v>0.17606717412412035</v>
      </c>
    </row>
    <row r="192" spans="11:17" ht="12.75">
      <c r="K192">
        <f t="shared" si="38"/>
        <v>0.9299999999999622</v>
      </c>
      <c r="L192">
        <f t="shared" si="33"/>
        <v>21.734254495416334</v>
      </c>
      <c r="M192">
        <f t="shared" si="32"/>
        <v>1.1680294954161647</v>
      </c>
      <c r="N192">
        <f t="shared" si="34"/>
        <v>20.56622500000017</v>
      </c>
      <c r="O192">
        <f t="shared" si="35"/>
        <v>0.1426463509456506</v>
      </c>
      <c r="P192">
        <f t="shared" si="36"/>
        <v>0.26663640878942085</v>
      </c>
      <c r="Q192">
        <f t="shared" si="37"/>
        <v>0.7587467356810934</v>
      </c>
    </row>
    <row r="193" spans="11:17" ht="12.75">
      <c r="K193">
        <f t="shared" si="38"/>
        <v>0.8769999999999621</v>
      </c>
      <c r="L193">
        <f t="shared" si="33"/>
        <v>25.000231279013484</v>
      </c>
      <c r="M193">
        <f t="shared" si="32"/>
        <v>4.192949029013309</v>
      </c>
      <c r="N193">
        <f t="shared" si="34"/>
        <v>20.807282250000174</v>
      </c>
      <c r="O193">
        <f t="shared" si="35"/>
        <v>2.106725798330485</v>
      </c>
      <c r="P193">
        <f t="shared" si="36"/>
        <v>0.12532435512220658</v>
      </c>
      <c r="Q193">
        <f t="shared" si="37"/>
        <v>1.9608988755606171</v>
      </c>
    </row>
    <row r="194" spans="11:17" ht="12.75">
      <c r="K194">
        <f t="shared" si="38"/>
        <v>0.8239999999999621</v>
      </c>
      <c r="L194">
        <f aca="true" t="shared" si="39" ref="L194:L201">OLStryk+BLStryk</f>
        <v>33.55565354068872</v>
      </c>
      <c r="M194">
        <f t="shared" si="32"/>
        <v>12.505909540688549</v>
      </c>
      <c r="N194">
        <f aca="true" t="shared" si="40" ref="N194:N201">((K194-K)/Ksd)^2</f>
        <v>21.04974400000017</v>
      </c>
      <c r="O194">
        <f aca="true" t="shared" si="41" ref="O194:O201">((10*EXP(-Ktry*$A$2)-$B$2)/RUVsd)^2</f>
        <v>6.67536272120524</v>
      </c>
      <c r="P194">
        <f aca="true" t="shared" si="42" ref="P194:P201">((10*EXP(-Ktry*$A$3)-$B$3)/RUVsd)^2</f>
        <v>1.7469428059716172</v>
      </c>
      <c r="Q194">
        <f aca="true" t="shared" si="43" ref="Q194:Q201">((10*EXP(-Ktry*$A$4)-$B$4)/RUVsd)^2</f>
        <v>4.083604013511692</v>
      </c>
    </row>
    <row r="195" spans="11:17" ht="12.75">
      <c r="K195">
        <f aca="true" t="shared" si="44" ref="K195:K201">K194-delta</f>
        <v>0.770999999999962</v>
      </c>
      <c r="L195">
        <f t="shared" si="39"/>
        <v>48.8644742309704</v>
      </c>
      <c r="M195">
        <f aca="true" t="shared" si="45" ref="M195:M201">SUM(O195:Q195)</f>
        <v>27.57086398097022</v>
      </c>
      <c r="N195">
        <f t="shared" si="40"/>
        <v>21.293610250000178</v>
      </c>
      <c r="O195">
        <f t="shared" si="41"/>
        <v>14.269614540673954</v>
      </c>
      <c r="P195">
        <f t="shared" si="42"/>
        <v>5.748669825379934</v>
      </c>
      <c r="Q195">
        <f t="shared" si="43"/>
        <v>7.552579614916333</v>
      </c>
    </row>
    <row r="196" spans="11:17" ht="12.75">
      <c r="K196">
        <f t="shared" si="44"/>
        <v>0.717999999999962</v>
      </c>
      <c r="L196">
        <f t="shared" si="39"/>
        <v>72.78635418413626</v>
      </c>
      <c r="M196">
        <f t="shared" si="45"/>
        <v>51.24747318413608</v>
      </c>
      <c r="N196">
        <f t="shared" si="40"/>
        <v>21.538881000000174</v>
      </c>
      <c r="O196">
        <f t="shared" si="41"/>
        <v>25.36468767091551</v>
      </c>
      <c r="P196">
        <f t="shared" si="42"/>
        <v>12.915889957452425</v>
      </c>
      <c r="Q196">
        <f t="shared" si="43"/>
        <v>12.966895555768149</v>
      </c>
    </row>
    <row r="197" spans="11:17" ht="12.75">
      <c r="K197">
        <f t="shared" si="44"/>
        <v>0.664999999999962</v>
      </c>
      <c r="L197">
        <f t="shared" si="39"/>
        <v>107.69264225288254</v>
      </c>
      <c r="M197">
        <f t="shared" si="45"/>
        <v>85.90708600288237</v>
      </c>
      <c r="N197">
        <f t="shared" si="40"/>
        <v>21.785556250000177</v>
      </c>
      <c r="O197">
        <f t="shared" si="41"/>
        <v>40.4963771372395</v>
      </c>
      <c r="P197">
        <f t="shared" si="42"/>
        <v>24.244427482794435</v>
      </c>
      <c r="Q197">
        <f t="shared" si="43"/>
        <v>21.166281382848425</v>
      </c>
    </row>
    <row r="198" spans="11:17" ht="12.75">
      <c r="K198">
        <f t="shared" si="44"/>
        <v>0.6119999999999619</v>
      </c>
      <c r="L198">
        <f t="shared" si="39"/>
        <v>156.6189638876399</v>
      </c>
      <c r="M198">
        <f t="shared" si="45"/>
        <v>134.58532788763972</v>
      </c>
      <c r="N198">
        <f t="shared" si="40"/>
        <v>22.033636000000175</v>
      </c>
      <c r="O198">
        <f t="shared" si="41"/>
        <v>60.268247216654494</v>
      </c>
      <c r="P198">
        <f t="shared" si="42"/>
        <v>40.99303382676611</v>
      </c>
      <c r="Q198">
        <f t="shared" si="43"/>
        <v>33.324046844219126</v>
      </c>
    </row>
    <row r="199" spans="11:17" ht="12.75">
      <c r="K199">
        <f t="shared" si="44"/>
        <v>0.5589999999999619</v>
      </c>
      <c r="L199">
        <f t="shared" si="39"/>
        <v>223.4666155904756</v>
      </c>
      <c r="M199">
        <f t="shared" si="45"/>
        <v>201.18349534047542</v>
      </c>
      <c r="N199">
        <f t="shared" si="40"/>
        <v>22.28312025000018</v>
      </c>
      <c r="O199">
        <f t="shared" si="41"/>
        <v>85.35963710281595</v>
      </c>
      <c r="P199">
        <f t="shared" si="42"/>
        <v>64.74858202184717</v>
      </c>
      <c r="Q199">
        <f t="shared" si="43"/>
        <v>51.0752762158123</v>
      </c>
    </row>
    <row r="200" spans="11:17" ht="12.75">
      <c r="K200">
        <f t="shared" si="44"/>
        <v>0.5059999999999618</v>
      </c>
      <c r="L200">
        <f t="shared" si="39"/>
        <v>313.26918388641565</v>
      </c>
      <c r="M200">
        <f t="shared" si="45"/>
        <v>290.73517488641545</v>
      </c>
      <c r="N200">
        <f t="shared" si="40"/>
        <v>22.534009000000186</v>
      </c>
      <c r="O200">
        <f t="shared" si="41"/>
        <v>116.53458505248254</v>
      </c>
      <c r="P200">
        <f t="shared" si="42"/>
        <v>97.5070038859735</v>
      </c>
      <c r="Q200">
        <f t="shared" si="43"/>
        <v>76.69358594795939</v>
      </c>
    </row>
    <row r="201" spans="11:17" ht="12.75">
      <c r="K201">
        <f t="shared" si="44"/>
        <v>0.4529999999999618</v>
      </c>
      <c r="L201">
        <f t="shared" si="39"/>
        <v>432.5465284737935</v>
      </c>
      <c r="M201">
        <f t="shared" si="45"/>
        <v>409.7602262237933</v>
      </c>
      <c r="N201">
        <f t="shared" si="40"/>
        <v>22.78630225000018</v>
      </c>
      <c r="O201">
        <f t="shared" si="41"/>
        <v>154.65177498654737</v>
      </c>
      <c r="P201">
        <f t="shared" si="42"/>
        <v>141.77372634842152</v>
      </c>
      <c r="Q201">
        <f t="shared" si="43"/>
        <v>113.33472488882447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Auckland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Bayesian OBJ and Local Minimum</dc:title>
  <dc:subject/>
  <dc:creator>Nick Holford</dc:creator>
  <cp:keywords/>
  <dc:description/>
  <cp:lastModifiedBy>nhol004</cp:lastModifiedBy>
  <dcterms:created xsi:type="dcterms:W3CDTF">2004-12-10T18:42:54Z</dcterms:created>
  <dcterms:modified xsi:type="dcterms:W3CDTF">2004-12-14T01:16:33Z</dcterms:modified>
  <cp:category/>
  <cp:version/>
  <cp:contentType/>
  <cp:contentStatus/>
</cp:coreProperties>
</file>